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4965" firstSheet="8" activeTab="17"/>
  </bookViews>
  <sheets>
    <sheet name="Actuals" sheetId="1" state="hidden" r:id="rId1"/>
    <sheet name="Adm" sheetId="2" r:id="rId2"/>
    <sheet name="Tax" sheetId="3" r:id="rId3"/>
    <sheet name="Bldg" sheetId="4" r:id="rId4"/>
    <sheet name="Outreach" sheetId="5" r:id="rId5"/>
    <sheet name="Protection" sheetId="6" r:id="rId6"/>
    <sheet name="FD-Amb-EMA" sheetId="7" r:id="rId7"/>
    <sheet name="Housing" sheetId="8" r:id="rId8"/>
    <sheet name="Trash" sheetId="9" r:id="rId9"/>
    <sheet name="Streets" sheetId="10" r:id="rId10"/>
    <sheet name="Parks" sheetId="11" r:id="rId11"/>
    <sheet name="Insurance" sheetId="12" r:id="rId12"/>
    <sheet name="Fire Tax" sheetId="13" r:id="rId13"/>
    <sheet name="Total" sheetId="14" r:id="rId14"/>
    <sheet name="Total (3)" sheetId="15" r:id="rId15"/>
    <sheet name="Total (2)" sheetId="16" r:id="rId16"/>
    <sheet name="Revenues" sheetId="17" r:id="rId17"/>
    <sheet name="Complete" sheetId="18" r:id="rId18"/>
    <sheet name="Complete (2)" sheetId="19" r:id="rId19"/>
    <sheet name="Glenn's Copy" sheetId="20" r:id="rId20"/>
    <sheet name="SRPD Meters" sheetId="21" r:id="rId21"/>
    <sheet name="Sheet1" sheetId="22" r:id="rId22"/>
  </sheets>
  <definedNames>
    <definedName name="_xlnm.Print_Area" localSheetId="0">'Actuals'!$A$1:$B$252</definedName>
    <definedName name="_xlnm.Print_Titles" localSheetId="0">'Actuals'!$1:$4</definedName>
    <definedName name="_xlnm.Print_Titles" localSheetId="17">'Complete'!$1:$4</definedName>
    <definedName name="_xlnm.Print_Titles" localSheetId="19">'Glenn''s Copy'!$1:$4</definedName>
    <definedName name="_xlnm.Print_Titles" localSheetId="16">'Revenues'!$1:$4</definedName>
    <definedName name="_xlnm.Print_Titles" localSheetId="20">'SRPD Meters'!$1:$4</definedName>
    <definedName name="_xlnm.Print_Titles" localSheetId="9">'Streets'!$1:$5</definedName>
  </definedNames>
  <calcPr fullCalcOnLoad="1"/>
</workbook>
</file>

<file path=xl/sharedStrings.xml><?xml version="1.0" encoding="utf-8"?>
<sst xmlns="http://schemas.openxmlformats.org/spreadsheetml/2006/main" count="1162" uniqueCount="342">
  <si>
    <t>MARIETTA BOROUGH</t>
  </si>
  <si>
    <t>1998 BUDGET vs ACTUALS</t>
  </si>
  <si>
    <t>ACCOUNT</t>
  </si>
  <si>
    <t>ACTUAL</t>
  </si>
  <si>
    <t>NUMBER</t>
  </si>
  <si>
    <t>CLASSIFICATION</t>
  </si>
  <si>
    <t>BUDGET</t>
  </si>
  <si>
    <t>TOTAL</t>
  </si>
  <si>
    <t>ADMINISTRATIVE</t>
  </si>
  <si>
    <t>SALARY OF COUNCIL</t>
  </si>
  <si>
    <t>MEMBERSHIP DUES</t>
  </si>
  <si>
    <t>SALARY OF MAYOR</t>
  </si>
  <si>
    <t>HEALTH/HOSPITAL INSURANCE</t>
  </si>
  <si>
    <t>PENSION CONTRIBUTION</t>
  </si>
  <si>
    <t>SOCIAL SECURITY TAX "FICA"</t>
  </si>
  <si>
    <t>UNEMPLOYMENT COMPENSATION</t>
  </si>
  <si>
    <t>MEMBERSHIP DUES-MAYOR</t>
  </si>
  <si>
    <t>SALARY DEPUTY ADM. ASST.</t>
  </si>
  <si>
    <t>PENSION CONTRIBUTIONS</t>
  </si>
  <si>
    <t>OFFICE MATERIALS/SUPPLIES</t>
  </si>
  <si>
    <t>POSTAGE</t>
  </si>
  <si>
    <t>SMALL TOOLS &amp; MINOR EQUIPMENT</t>
  </si>
  <si>
    <t>GENERAL</t>
  </si>
  <si>
    <t>ACCOUNTING/AUDITING SERVICES</t>
  </si>
  <si>
    <t>ENGINEERING SERVICES</t>
  </si>
  <si>
    <t>LEGAL SERVICES</t>
  </si>
  <si>
    <t>COMMUNICATIONS</t>
  </si>
  <si>
    <t>MILEAGE</t>
  </si>
  <si>
    <t>ADVERTISING</t>
  </si>
  <si>
    <t>PRINTING</t>
  </si>
  <si>
    <t>BONDING</t>
  </si>
  <si>
    <t>MAINTENANCE/REPAIRS EQUIPMENT</t>
  </si>
  <si>
    <t>CONTRACTED SERVICES</t>
  </si>
  <si>
    <t>TRAINING</t>
  </si>
  <si>
    <t>CONTRIBUTIONS</t>
  </si>
  <si>
    <t>MAJOR EQUIPMENT REPLACEMENT</t>
  </si>
  <si>
    <t>TAX COLLECTION</t>
  </si>
  <si>
    <t>SALARY - TAX COLLECTOR</t>
  </si>
  <si>
    <t>MATERIALS &amp; SUPPLIES</t>
  </si>
  <si>
    <t>BONDS</t>
  </si>
  <si>
    <t>COMMISSION - TAX COLLECTOR</t>
  </si>
  <si>
    <t>MUNICIPAL BUILDINGS</t>
  </si>
  <si>
    <t>UTILITIES-PP&amp;L/GAS/H2O</t>
  </si>
  <si>
    <t>MAINTENANCE &amp; REPAIRS</t>
  </si>
  <si>
    <t>REAL ESTATE TAXES</t>
  </si>
  <si>
    <t>EQUIPMENT/IMPROVEMENT</t>
  </si>
  <si>
    <t>POLICE PROTECTIONS</t>
  </si>
  <si>
    <t>SALARIES/WAGES - CROSSING GUARD</t>
  </si>
  <si>
    <t>SOCIAL SECURITY TAX</t>
  </si>
  <si>
    <t>MATERIALS &amp; SUPPLIES - GENERAL</t>
  </si>
  <si>
    <t>SPECIAL POLICE MATERIAL</t>
  </si>
  <si>
    <t>SUSQUEHANNA REGIONAL</t>
  </si>
  <si>
    <t>RENTAL-POLICE STATION</t>
  </si>
  <si>
    <t>FIRE PROTECTION</t>
  </si>
  <si>
    <t>MATERIALS &amp; SUPPLIES - VEHICLE</t>
  </si>
  <si>
    <t>HYDRANT &amp; WATER SERVICES</t>
  </si>
  <si>
    <t>REPAIRS - VEHICLE</t>
  </si>
  <si>
    <t>AMBULANCE</t>
  </si>
  <si>
    <t>SUPPLIES</t>
  </si>
  <si>
    <t>MATERIAL &amp; SUPPLIES - VEHICLE</t>
  </si>
  <si>
    <t>VEHICLE PURCHASE</t>
  </si>
  <si>
    <t>EMERGENCY MANAGEMENT</t>
  </si>
  <si>
    <t>EQUIPMENT</t>
  </si>
  <si>
    <t>CAPITAL EQUIPMENT</t>
  </si>
  <si>
    <t>HOUSING/ZONING</t>
  </si>
  <si>
    <t>SALARIES &amp; WAGES</t>
  </si>
  <si>
    <t>IRA CONTRIBUTIONS</t>
  </si>
  <si>
    <t>ENGINEERING &amp; ARCH SVC</t>
  </si>
  <si>
    <t>EQUIPMENT PURCHASE</t>
  </si>
  <si>
    <t>ZONING - MAJOR EQUIPMENT</t>
  </si>
  <si>
    <t>GARBAGE COLLECTION</t>
  </si>
  <si>
    <t>MATERIAL &amp; SUPPLIES</t>
  </si>
  <si>
    <t>ACCOUNTING &amp; AUDITING</t>
  </si>
  <si>
    <t>MAJOR EQUIPMENT PURCHASE</t>
  </si>
  <si>
    <t>HIGHWAYS - GENERAL SERVICES</t>
  </si>
  <si>
    <t>HIGHWAY - OVERTIME</t>
  </si>
  <si>
    <t>SOCIAL SECURITY TAXES</t>
  </si>
  <si>
    <t>UNIFORM ALLOWANCE</t>
  </si>
  <si>
    <t>MATERIALS &amp; SUPPLIES - MAINTENANCE</t>
  </si>
  <si>
    <t>MINOR EQUIPMENT PURCHASE</t>
  </si>
  <si>
    <t>STREET SIGNS &amp; TRAFFIC MARK</t>
  </si>
  <si>
    <t>LEGAL</t>
  </si>
  <si>
    <t>MEDICAL SERVICES</t>
  </si>
  <si>
    <t>VEHICLE OPERATING EXPENSE</t>
  </si>
  <si>
    <t>INSURANCE</t>
  </si>
  <si>
    <t>EQUIPMENT RENTAL</t>
  </si>
  <si>
    <t>MAJOR EQUIPMENT</t>
  </si>
  <si>
    <t>SNOW &amp; ICE REMOVAL</t>
  </si>
  <si>
    <t>TRAFFIC SIGNAL-ELECTRIC</t>
  </si>
  <si>
    <t>TRAFFIC SIGNAL-REPAIRS</t>
  </si>
  <si>
    <t>ST. LIGHT-MINOR EQUIPMENT PURCHASE</t>
  </si>
  <si>
    <t>STREET LIGHTING</t>
  </si>
  <si>
    <t>SIDEWALKS - ADVERTISING</t>
  </si>
  <si>
    <t>MATERIALS - ROADS &amp; BRIDGES</t>
  </si>
  <si>
    <t>CONSTRUCTION &amp; REBUILDING</t>
  </si>
  <si>
    <t>PARKS</t>
  </si>
  <si>
    <t>MAINTENANCE SALARIES - FULL TIME</t>
  </si>
  <si>
    <t>RECREATION PROGRAM</t>
  </si>
  <si>
    <t>TELEPHONE - SERVICE CHARGE</t>
  </si>
  <si>
    <t>ADVERTISING PARKS</t>
  </si>
  <si>
    <t>ELECTRICITY</t>
  </si>
  <si>
    <t>WATER &amp; SEWER</t>
  </si>
  <si>
    <t>LAND</t>
  </si>
  <si>
    <t>IMPROVEMENTS</t>
  </si>
  <si>
    <t>MAJOR EQUIPMENT ( TREE PURCHASE)</t>
  </si>
  <si>
    <t>DEBT SERVICE - LOANS</t>
  </si>
  <si>
    <t>TRUCK PRINCIPAL</t>
  </si>
  <si>
    <t>TRUCK INTEREST</t>
  </si>
  <si>
    <t>MISC EXPENDITURES</t>
  </si>
  <si>
    <t>PA UC FUND</t>
  </si>
  <si>
    <t>WORKMENS COMPENSATION</t>
  </si>
  <si>
    <t>LIABILITY INSURANCE</t>
  </si>
  <si>
    <t>ERRORS &amp; OMISSIONS (PUBLIC OFFICIAL)</t>
  </si>
  <si>
    <t>GRAND TOTAL</t>
  </si>
  <si>
    <t>REVENUES</t>
  </si>
  <si>
    <t>REAL ESTATE TAX-CURR YEAR LEVY</t>
  </si>
  <si>
    <t>REAL ESTATE TAX-PRIOR YEAR LEVY</t>
  </si>
  <si>
    <t>REAL ESTATE TAX-DELINQUENT</t>
  </si>
  <si>
    <t>REAL ESTATE TAX-INTERIM</t>
  </si>
  <si>
    <t>OCCUPATIONAL TAX-CURR YEAR LEVY</t>
  </si>
  <si>
    <t>OCCUPATION TAX-PRIOR YEAR LEVY</t>
  </si>
  <si>
    <t>PER CAPITA TAX-CURR YEAR LEVY</t>
  </si>
  <si>
    <t>PER CAPITA TAX-PRIOR YEAR LEVY</t>
  </si>
  <si>
    <t>PER CAPITA TAX-DELINQUENT</t>
  </si>
  <si>
    <t>REAL ESTATE TRANSFER TAX</t>
  </si>
  <si>
    <t>EARNED INCOME TAX</t>
  </si>
  <si>
    <t>MECHANICAL DEVICES TAXES</t>
  </si>
  <si>
    <t>CABLE TELEVISION</t>
  </si>
  <si>
    <t>FINES &amp; FORFEITS</t>
  </si>
  <si>
    <t>VEHICLE CODE VIOLATION</t>
  </si>
  <si>
    <t>VIOLATIONS-ORDINANCES, ETC.</t>
  </si>
  <si>
    <t>VIOLATIONS-CRIME CODES</t>
  </si>
  <si>
    <t>STATE POLICE FINES</t>
  </si>
  <si>
    <t>PARKING METER FINES</t>
  </si>
  <si>
    <t>FINES-OTHER</t>
  </si>
  <si>
    <t>INTEREST &amp; RENTS</t>
  </si>
  <si>
    <t>INTEREST EARNINGS</t>
  </si>
  <si>
    <t>REVENUE FROM STATE</t>
  </si>
  <si>
    <t>FEMA GRANT</t>
  </si>
  <si>
    <t>COP FAST GRANT</t>
  </si>
  <si>
    <t>RECYCLING GRANTS</t>
  </si>
  <si>
    <t>PEMA GRANT</t>
  </si>
  <si>
    <t>ACT 205 (MMO's)</t>
  </si>
  <si>
    <t>PUBLIC UTILITY REALTY TAX</t>
  </si>
  <si>
    <t>BEVERAGE LICENSE FEES</t>
  </si>
  <si>
    <t>DEPARTMENTAL EARNINGS</t>
  </si>
  <si>
    <t>ZONING/SUBDIV/LAND PERMITS</t>
  </si>
  <si>
    <t>SALE OF SMALL EQUIPMENT</t>
  </si>
  <si>
    <t>COMMISSIONS-TAX COLLECTION</t>
  </si>
  <si>
    <t>CROSSING GUARD SERVICES</t>
  </si>
  <si>
    <t>BUILDING PERMITS</t>
  </si>
  <si>
    <t>USE &amp; OCCUPANCY PERMITS</t>
  </si>
  <si>
    <t>STREET OPENING PERMITS</t>
  </si>
  <si>
    <t>PARKING METERS</t>
  </si>
  <si>
    <t>SOLID WASTE COLLECTION</t>
  </si>
  <si>
    <t>TRASH HAULER PERMITS</t>
  </si>
  <si>
    <t>RECREATION FEES</t>
  </si>
  <si>
    <t>MISCELLANEOUS</t>
  </si>
  <si>
    <t>MISCELLANEOUS REVENUE</t>
  </si>
  <si>
    <t>REVENUES FROM RESERVES</t>
  </si>
  <si>
    <t>EASEMENT ASSESSMENTS</t>
  </si>
  <si>
    <t>SALE OF GENERAL FIXED ASSETS</t>
  </si>
  <si>
    <t>COMPENSATION-LOSS OF GFA</t>
  </si>
  <si>
    <t>PROJECTIONS</t>
  </si>
  <si>
    <t>PROTECTION</t>
  </si>
  <si>
    <t>DEBT SERVICE - LOAN</t>
  </si>
  <si>
    <t>GENERAL GOVERNMENT</t>
  </si>
  <si>
    <t>EXECUTIVE</t>
  </si>
  <si>
    <t>SALARY OF ADMINISTRATIVE ASST</t>
  </si>
  <si>
    <t>FINANCIAL ADMINISTRATION</t>
  </si>
  <si>
    <t>SUB-TOTAL - EXECUTIVE</t>
  </si>
  <si>
    <t>SUB-TOTAL - GENERAL GOVERNMENT</t>
  </si>
  <si>
    <t>SUB-TOTAL - FINANCIAL ADM.</t>
  </si>
  <si>
    <t>ADMINISTRATIVE TOTAL</t>
  </si>
  <si>
    <t>SALARIES/WAGES - ANIMAL ENFORCE</t>
  </si>
  <si>
    <t>MAJOR EQUIPMENT/PURCHASES</t>
  </si>
  <si>
    <t>GENERAL HIGHWAY MAINTENANCE</t>
  </si>
  <si>
    <t>SUB-TOTAL - GENERAL</t>
  </si>
  <si>
    <t>SUB-TOTAL - SNOW &amp; ICE REMOVAL</t>
  </si>
  <si>
    <t>TRAFFIC SIGNALS &amp; SIGNS</t>
  </si>
  <si>
    <t>TRAFFIC SIGNAL - ELECTRIC</t>
  </si>
  <si>
    <t>TRAFFIC SIGNAL - REPAIRS</t>
  </si>
  <si>
    <t>TRAFFIC SIGNAL - INSURANCE</t>
  </si>
  <si>
    <t>HIGHWAY MAINTENANCE-STREET LIGHTING</t>
  </si>
  <si>
    <t>SUB-TOTAL - TRAFFIC SIGNALS &amp; SIGNS</t>
  </si>
  <si>
    <t>SUB-TOTAL - STREET LIGHTING</t>
  </si>
  <si>
    <t>TOOLS &amp; MACHINERY</t>
  </si>
  <si>
    <t>HIGHWAY MAINTENANCE &amp; REPAIRS</t>
  </si>
  <si>
    <t>HIGHWAY CONSTRUCTION &amp; REBUILDING</t>
  </si>
  <si>
    <t>SUB-TOTAL - TOOLS &amp; MACHINERY</t>
  </si>
  <si>
    <t>SUB-TOTAL - MAINTENANCE &amp; REPAIRS</t>
  </si>
  <si>
    <t>SIDEWALKS &amp; CROSSWALKS</t>
  </si>
  <si>
    <t>SUB-TOTAL - SIDEWALKS &amp; CROSSWALKS</t>
  </si>
  <si>
    <t>HIGHWAY TOTAL</t>
  </si>
  <si>
    <t>SUMMER RECREATION PROGRAM</t>
  </si>
  <si>
    <t>SUB-TOTAL - SRP</t>
  </si>
  <si>
    <t>PARKS &amp; RECREATION</t>
  </si>
  <si>
    <t>SALARIES - FULL TIME</t>
  </si>
  <si>
    <t>SUB-TOTAL - PARKS &amp; RECREATION</t>
  </si>
  <si>
    <t>PARKS TOTAL</t>
  </si>
  <si>
    <t>EXPENSES</t>
  </si>
  <si>
    <t>TAXES</t>
  </si>
  <si>
    <t>EARNED INCOME TAX-PRIOR YEAR</t>
  </si>
  <si>
    <t>EARNED INCOME TAX-CURRENT YEAR</t>
  </si>
  <si>
    <t>OVERTIME PARKING</t>
  </si>
  <si>
    <t>PROHIBITED AREA</t>
  </si>
  <si>
    <t>OVER 48 HOURS</t>
  </si>
  <si>
    <t>OTHER(S)</t>
  </si>
  <si>
    <t>VIOLATIONS-ORDINANCE</t>
  </si>
  <si>
    <t>SALE OF ZONING ORDINANCES</t>
  </si>
  <si>
    <t>TAX CERTIFICATION(S)</t>
  </si>
  <si>
    <t>TAX COLLECTION COMMISSION</t>
  </si>
  <si>
    <t>YELLOW TAG(S)</t>
  </si>
  <si>
    <t>RED TAG(S)</t>
  </si>
  <si>
    <t>GREEN TAG(S)</t>
  </si>
  <si>
    <t>TRASH HAULER REBATE</t>
  </si>
  <si>
    <t>RECYCLING REBATE</t>
  </si>
  <si>
    <t>HANDICAPPED PERMIT</t>
  </si>
  <si>
    <t>UNIFORM(S)</t>
  </si>
  <si>
    <t>HANDICAPPED PARKING</t>
  </si>
  <si>
    <t>SALE OF MAPS</t>
  </si>
  <si>
    <t>SALE OF CODE OF ORDINANCES</t>
  </si>
  <si>
    <t>PUBLIC OFFICIAL</t>
  </si>
  <si>
    <t>SOLID WASTE COLLECTION &amp; DISPOSAL</t>
  </si>
  <si>
    <t>ADMINISTRATION</t>
  </si>
  <si>
    <t>CAPITAL RESERVES</t>
  </si>
  <si>
    <t>PURPLE TAG(S)</t>
  </si>
  <si>
    <t>IMPROVE-ANNUAL BALLFIELD MAINT.</t>
  </si>
  <si>
    <t>DEBT INTEREST - BUILDING</t>
  </si>
  <si>
    <t>DEBT PRINCIPAL - BUILDING</t>
  </si>
  <si>
    <t>COPIES</t>
  </si>
  <si>
    <t>BANK FEES</t>
  </si>
  <si>
    <t>ELECTION CONTRIBUTIONS</t>
  </si>
  <si>
    <t>MAJOR/MINOR EQUIPMENT</t>
  </si>
  <si>
    <t>IMPROVEMENTS - ANNUAL BALLFIELD MAINTENANCE</t>
  </si>
  <si>
    <t>ELECTION CONTRIBUTION</t>
  </si>
  <si>
    <t>DEBT SERVICE</t>
  </si>
  <si>
    <t>REVENUE</t>
  </si>
  <si>
    <t>P/Y EXPENDITURES</t>
  </si>
  <si>
    <t>FIRE RELIEF</t>
  </si>
  <si>
    <t>CONTRIBUTIONS - FIRE RELIEF</t>
  </si>
  <si>
    <t>LIBRARY CONTRIBUTION</t>
  </si>
  <si>
    <t>SUPPLIES/MAINTENANCE/REPAIR-VEHICLE</t>
  </si>
  <si>
    <t>TRUCK FUND</t>
  </si>
  <si>
    <t>SUPPLIES/MAINTENANCE/REPAIR - VEHICLE</t>
  </si>
  <si>
    <t>BUILDING/ZONING PERMITS</t>
  </si>
  <si>
    <t>TENNIS KEY FEE</t>
  </si>
  <si>
    <t>TOO CLOSE TO INTERSECTION</t>
  </si>
  <si>
    <t>% OF</t>
  </si>
  <si>
    <t>% OF CABLE vs. ACTUAL</t>
  </si>
  <si>
    <t>FLOOD CONTROL PROJECT</t>
  </si>
  <si>
    <t>COMPENSATED ABSENCES</t>
  </si>
  <si>
    <t>USE OF FUND BALANCE</t>
  </si>
  <si>
    <t>HYDRANT RENTALS &amp; FIRE RELIEF</t>
  </si>
  <si>
    <t xml:space="preserve">SUPPLIES </t>
  </si>
  <si>
    <t>SPECIAL FIRE POLICE</t>
  </si>
  <si>
    <t>SUSQUEHANNA REGIONAL POLICE</t>
  </si>
  <si>
    <t>RENT</t>
  </si>
  <si>
    <t>ORANGE TAG(S)</t>
  </si>
  <si>
    <t>PINE STREET LOT</t>
  </si>
  <si>
    <t>MATERIALS &amp; SUPPLIES - BUILDING</t>
  </si>
  <si>
    <t>OFFICE SUPPLIES</t>
  </si>
  <si>
    <t>MEMBERSHIP DUES - MAYOR</t>
  </si>
  <si>
    <t>SALARY OF ADMINISTRATIVE ASSISTANT</t>
  </si>
  <si>
    <t>SOCIAL SECURITY TAXES "FICA"</t>
  </si>
  <si>
    <t>WEED CONTROL</t>
  </si>
  <si>
    <t>WEED CLEANING &amp; REMOVAL</t>
  </si>
  <si>
    <t>SUMMER RECREATION REGISTRATION</t>
  </si>
  <si>
    <t>CAPITAL RESERVE</t>
  </si>
  <si>
    <t>MAINTENANCE &amp; REPAIRS - GENERAL</t>
  </si>
  <si>
    <t>COMPENSATED BENEFITS</t>
  </si>
  <si>
    <t>INTEREST</t>
  </si>
  <si>
    <t>GRANTS (CO., STATE, FEDERAL)</t>
  </si>
  <si>
    <t>PARKS &amp; RECREATION TOTAL</t>
  </si>
  <si>
    <t>MATERIAL/SUPPLIES</t>
  </si>
  <si>
    <t>TRANSFER TO</t>
  </si>
  <si>
    <t>FEMA GRANTS</t>
  </si>
  <si>
    <t>SALARY-CROSSING GUARD</t>
  </si>
  <si>
    <t>TRAFFIC SIGNAL-REPAIRS/INSURANCE</t>
  </si>
  <si>
    <r>
      <t>CONTRACTED SERV</t>
    </r>
    <r>
      <rPr>
        <sz val="10"/>
        <rFont val="Arial"/>
        <family val="0"/>
      </rPr>
      <t>-</t>
    </r>
    <r>
      <rPr>
        <sz val="8"/>
        <rFont val="Arial"/>
        <family val="2"/>
      </rPr>
      <t>ANIMAL ENFORCEMENT</t>
    </r>
  </si>
  <si>
    <t xml:space="preserve">DEBT INTEREST </t>
  </si>
  <si>
    <t>DEBT PRINCIPAL</t>
  </si>
  <si>
    <t>DEBT INTEREST</t>
  </si>
  <si>
    <t>PARK &amp; RECREATION</t>
  </si>
  <si>
    <t>BUDGET vs ACTUALS</t>
  </si>
  <si>
    <t>CONTRACTED SERVICES-ANIMAL ENFORCEMENT OFFICER</t>
  </si>
  <si>
    <t>GENERAL GOVERNMENT BUILDINGS - OTHER</t>
  </si>
  <si>
    <t>HOUSING OFFICER</t>
  </si>
  <si>
    <t>TAX COLLECTION (OTHER) TRAINING</t>
  </si>
  <si>
    <t>EMERGENCY MANAGEMENT (OTHER)</t>
  </si>
  <si>
    <t>GENERAL MAYORS CONVENTION</t>
  </si>
  <si>
    <t>GENERAL - TAX COLLECTOR TRAINING</t>
  </si>
  <si>
    <t xml:space="preserve">Thru </t>
  </si>
  <si>
    <t>OTHER SERVICES</t>
  </si>
  <si>
    <t>JUDGEMENTS AND LOSSES</t>
  </si>
  <si>
    <t>INSURANCE Workers Comp.</t>
  </si>
  <si>
    <t>INSURANCE - WORKERS COMPENSATION</t>
  </si>
  <si>
    <t>PLANNING/ZONING/ENVIRONMENTAL</t>
  </si>
  <si>
    <t>SALARY OF BOROUGH SECRETARY</t>
  </si>
  <si>
    <t>SALARY OF ADMINISTRATIVE ASSIST.</t>
  </si>
  <si>
    <t>OVERTIME SECRETARY</t>
  </si>
  <si>
    <t>OVERTIME ADMINISTRATIVE ASSIST.</t>
  </si>
  <si>
    <t>WEB FEES</t>
  </si>
  <si>
    <t>PUBLIC OUTREACH</t>
  </si>
  <si>
    <t>SUB-TOTAL - PUBLIC OUTREACH</t>
  </si>
  <si>
    <t>OUTREACH TOTAL</t>
  </si>
  <si>
    <t>OUTREACH</t>
  </si>
  <si>
    <t>SUMMER REC. CONTRACTED SERVICES</t>
  </si>
  <si>
    <t>PARKING PERMITS</t>
  </si>
  <si>
    <t>STORMWATER MS4</t>
  </si>
  <si>
    <t>ZONING/OTHER/STORMWATER PERMIT</t>
  </si>
  <si>
    <t>OVERTIME ADMINISTRATIVE ASSISTANT</t>
  </si>
  <si>
    <t>ZONING/OTHER/STORMWATER PERMITS</t>
  </si>
  <si>
    <t>BANK SERVICES CHARGES/FEES</t>
  </si>
  <si>
    <t xml:space="preserve">CONTRIBUTIONS </t>
  </si>
  <si>
    <t>CONTRIBUTION - DRUG TASK FORCE</t>
  </si>
  <si>
    <t>ZONING OFFICER</t>
  </si>
  <si>
    <t>GENERAL - MAYORS CONFERENCE</t>
  </si>
  <si>
    <t>TRAINING (PSAB,LCBA, etc.)</t>
  </si>
  <si>
    <t>SALARY OF ADMINISTRATOR</t>
  </si>
  <si>
    <t>REAL ESTATE FIRE TAX CURRENT YR</t>
  </si>
  <si>
    <t>FIRE TAX PRIOR YEAR</t>
  </si>
  <si>
    <t>FIRE TAX DELINQUENT</t>
  </si>
  <si>
    <t>FIRE TAX</t>
  </si>
  <si>
    <t>Operational Allocation</t>
  </si>
  <si>
    <t>Max 66,000/yr. 5,500/month</t>
  </si>
  <si>
    <t>RESERVE ALLOCATION</t>
  </si>
  <si>
    <t>OPERATIONAL ALLOCATION</t>
  </si>
  <si>
    <t>Debt/Major Equipment</t>
  </si>
  <si>
    <t>Truck</t>
  </si>
  <si>
    <t>Emergencies</t>
  </si>
  <si>
    <t>Transfer to:</t>
  </si>
  <si>
    <t>ACT 205 (MMO'S)</t>
  </si>
  <si>
    <t>GRANTS (COUNTY)</t>
  </si>
  <si>
    <t>FEES FOR ENGINEERING REVIEW</t>
  </si>
  <si>
    <t>SIDEWALK PERMIT</t>
  </si>
  <si>
    <t>NW AMBULANCE SERVICES</t>
  </si>
  <si>
    <t>CODE ENFORCEMENT OFFICER</t>
  </si>
  <si>
    <t xml:space="preserve">FUEL - GENERAL </t>
  </si>
  <si>
    <t>MARIETTA BOROUGH - 2021 PROJECTIONS</t>
  </si>
  <si>
    <t>SUBDIVISION/LAND DEV. PLAN</t>
  </si>
  <si>
    <t>2021 BUDGET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</si>
</sst>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%"/>
    <numFmt numFmtId="166" formatCode="&quot;$&quot;#,##0"/>
    <numFmt numFmtId="167" formatCode="[$-409]dddd\,\ mmmm\ dd\,\ yyyy"/>
    <numFmt numFmtId="168" formatCode="[$-409]h:mm:ss\ AM/PM"/>
    <numFmt numFmtId="169" formatCode="0.00_);[Red]\(0.00\)"/>
    <numFmt numFmtId="170" formatCode="[$-409]dddd\,\ mmmm\ d\,\ yyyy"/>
  </numFmts>
  <fonts count="7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0"/>
      <color indexed="10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1"/>
      <color indexed="10"/>
      <name val="Arial"/>
      <family val="2"/>
    </font>
    <font>
      <sz val="10"/>
      <color indexed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b/>
      <sz val="11"/>
      <color indexed="17"/>
      <name val="Arial"/>
      <family val="2"/>
    </font>
    <font>
      <sz val="8"/>
      <name val="Arial"/>
      <family val="2"/>
    </font>
    <font>
      <b/>
      <sz val="11"/>
      <color indexed="18"/>
      <name val="Arial"/>
      <family val="2"/>
    </font>
    <font>
      <sz val="10"/>
      <color indexed="56"/>
      <name val="Arial"/>
      <family val="2"/>
    </font>
    <font>
      <b/>
      <sz val="9"/>
      <color indexed="17"/>
      <name val="Arial"/>
      <family val="2"/>
    </font>
    <font>
      <b/>
      <sz val="10"/>
      <color indexed="61"/>
      <name val="Arial"/>
      <family val="2"/>
    </font>
    <font>
      <b/>
      <sz val="11"/>
      <color indexed="61"/>
      <name val="Arial"/>
      <family val="2"/>
    </font>
    <font>
      <sz val="10"/>
      <color indexed="50"/>
      <name val="Arial"/>
      <family val="2"/>
    </font>
    <font>
      <b/>
      <sz val="11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FF"/>
      <name val="Arial"/>
      <family val="2"/>
    </font>
    <font>
      <sz val="10"/>
      <color rgb="FF0000FF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rgb="FF008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 style="hair"/>
      <top style="thin"/>
      <bottom style="hair"/>
    </border>
    <border>
      <left>
        <color indexed="63"/>
      </left>
      <right style="double"/>
      <top style="thin"/>
      <bottom style="hair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 style="double"/>
    </border>
    <border>
      <left style="thin"/>
      <right style="hair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hair"/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hair"/>
      <top style="thin"/>
      <bottom style="medium"/>
    </border>
    <border>
      <left>
        <color indexed="63"/>
      </left>
      <right style="double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 style="double"/>
      <bottom>
        <color indexed="63"/>
      </bottom>
    </border>
    <border>
      <left style="thin"/>
      <right style="hair"/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hair"/>
      <top style="hair"/>
      <bottom style="thin"/>
    </border>
    <border>
      <left>
        <color indexed="63"/>
      </left>
      <right style="double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slantDashDot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double"/>
    </border>
    <border>
      <left style="thin"/>
      <right style="hair"/>
      <top style="hair"/>
      <bottom style="hair"/>
    </border>
    <border>
      <left>
        <color indexed="63"/>
      </left>
      <right style="double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 style="slantDashDot"/>
      <right>
        <color indexed="63"/>
      </right>
      <top style="slantDashDot"/>
      <bottom style="slantDashDot"/>
    </border>
    <border>
      <left>
        <color indexed="63"/>
      </left>
      <right style="double"/>
      <top style="slantDashDot"/>
      <bottom style="slantDashDot"/>
    </border>
    <border>
      <left>
        <color indexed="63"/>
      </left>
      <right style="hair"/>
      <top style="slantDashDot"/>
      <bottom style="slantDashDot"/>
    </border>
    <border>
      <left style="hair"/>
      <right style="slantDashDot"/>
      <top style="slantDashDot"/>
      <bottom style="slantDashDot"/>
    </border>
    <border>
      <left style="thin"/>
      <right style="hair"/>
      <top style="hair"/>
      <bottom style="medium"/>
    </border>
    <border>
      <left>
        <color indexed="63"/>
      </left>
      <right style="double"/>
      <top style="hair"/>
      <bottom style="medium"/>
    </border>
    <border>
      <left style="thin"/>
      <right style="double"/>
      <top>
        <color indexed="63"/>
      </top>
      <bottom style="hair"/>
    </border>
    <border>
      <left style="thin"/>
      <right style="double"/>
      <top>
        <color indexed="63"/>
      </top>
      <bottom style="medium"/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thin"/>
      <top style="double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>
        <color indexed="63"/>
      </top>
      <bottom style="medium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 style="thin"/>
      <bottom style="medium"/>
    </border>
    <border>
      <left>
        <color indexed="63"/>
      </left>
      <right style="hair"/>
      <top style="double"/>
      <bottom style="double"/>
    </border>
    <border>
      <left style="hair"/>
      <right style="thin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medium"/>
    </border>
    <border>
      <left>
        <color indexed="63"/>
      </left>
      <right style="thin"/>
      <top style="hair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dotted"/>
      <top style="double"/>
      <bottom>
        <color indexed="63"/>
      </bottom>
    </border>
    <border>
      <left style="dotted"/>
      <right style="dotted"/>
      <top style="double"/>
      <bottom>
        <color indexed="63"/>
      </bottom>
    </border>
    <border>
      <left style="thin"/>
      <right style="dotted"/>
      <top>
        <color indexed="63"/>
      </top>
      <bottom style="double"/>
    </border>
    <border>
      <left style="dotted"/>
      <right style="dotted"/>
      <top>
        <color indexed="63"/>
      </top>
      <bottom style="double"/>
    </border>
    <border>
      <left style="thin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thin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>
        <color indexed="63"/>
      </left>
      <right style="dotted"/>
      <top style="thin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dotted"/>
      <top>
        <color indexed="63"/>
      </top>
      <bottom style="medium"/>
    </border>
    <border>
      <left style="thin"/>
      <right style="dotted"/>
      <top>
        <color indexed="63"/>
      </top>
      <bottom style="medium"/>
    </border>
    <border>
      <left style="thin"/>
      <right style="dotted"/>
      <top style="thin"/>
      <bottom style="dotted"/>
    </border>
    <border>
      <left style="dotted"/>
      <right style="dotted"/>
      <top style="thin"/>
      <bottom style="dotted"/>
    </border>
    <border>
      <left style="dotted"/>
      <right style="thin"/>
      <top style="thin"/>
      <bottom style="dotted"/>
    </border>
    <border>
      <left style="dotted"/>
      <right style="thin"/>
      <top style="dotted"/>
      <bottom style="dotted"/>
    </border>
    <border>
      <left style="thin"/>
      <right style="dotted"/>
      <top style="dotted"/>
      <bottom style="medium"/>
    </border>
    <border>
      <left>
        <color indexed="63"/>
      </left>
      <right style="dotted"/>
      <top style="medium"/>
      <bottom style="thin"/>
    </border>
    <border>
      <left style="dotted"/>
      <right style="dotted"/>
      <top style="dotted"/>
      <bottom style="medium"/>
    </border>
    <border>
      <left style="thin"/>
      <right style="dotted"/>
      <top style="thin"/>
      <bottom style="medium"/>
    </border>
    <border>
      <left style="dotted"/>
      <right style="dotted"/>
      <top style="thin"/>
      <bottom style="medium"/>
    </border>
    <border>
      <left style="thin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thin"/>
      <top style="thin"/>
      <bottom style="medium"/>
    </border>
    <border>
      <left style="hair"/>
      <right style="hair"/>
      <top style="double"/>
      <bottom>
        <color indexed="63"/>
      </bottom>
    </border>
    <border>
      <left style="hair"/>
      <right style="hair"/>
      <top>
        <color indexed="63"/>
      </top>
      <bottom style="double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hair"/>
      <right style="hair"/>
      <top style="slantDashDot"/>
      <bottom style="slantDashDot"/>
    </border>
    <border>
      <left style="hair"/>
      <right style="hair"/>
      <top style="hair"/>
      <bottom style="medium"/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dotted"/>
      <right style="thin"/>
      <top style="dotted"/>
      <bottom style="medium"/>
    </border>
    <border>
      <left style="hair"/>
      <right style="hair"/>
      <top style="thin"/>
      <bottom style="medium"/>
    </border>
    <border>
      <left style="hair"/>
      <right style="thin"/>
      <top style="thin"/>
      <bottom style="medium"/>
    </border>
    <border>
      <left style="thin"/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 style="thin"/>
      <top>
        <color indexed="63"/>
      </top>
      <bottom style="dotted"/>
    </border>
    <border>
      <left style="hair"/>
      <right style="thin"/>
      <top style="double"/>
      <bottom>
        <color indexed="63"/>
      </bottom>
    </border>
    <border>
      <left style="hair"/>
      <right style="thin"/>
      <top>
        <color indexed="63"/>
      </top>
      <bottom style="double"/>
    </border>
    <border>
      <left style="hair"/>
      <right style="thin"/>
      <top>
        <color indexed="63"/>
      </top>
      <bottom style="thin"/>
    </border>
    <border>
      <left style="dotted"/>
      <right style="dotted"/>
      <top>
        <color indexed="63"/>
      </top>
      <bottom style="medium"/>
    </border>
    <border>
      <left style="dotted"/>
      <right style="thin"/>
      <top>
        <color indexed="63"/>
      </top>
      <bottom style="medium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 style="double"/>
      <bottom style="thin"/>
    </border>
    <border>
      <left style="thin"/>
      <right style="dotted"/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double"/>
      <right style="hair"/>
      <top style="hair"/>
      <bottom style="hair"/>
    </border>
    <border>
      <left style="double"/>
      <right>
        <color indexed="63"/>
      </right>
      <top style="hair"/>
      <bottom style="hair"/>
    </border>
    <border>
      <left style="hair"/>
      <right style="double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49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Continuous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4" fillId="0" borderId="0" xfId="0" applyFont="1" applyAlignment="1">
      <alignment horizontal="centerContinuous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40" fontId="0" fillId="0" borderId="0" xfId="0" applyNumberFormat="1" applyAlignment="1">
      <alignment/>
    </xf>
    <xf numFmtId="0" fontId="7" fillId="0" borderId="0" xfId="0" applyFont="1" applyAlignment="1">
      <alignment horizontal="centerContinuous"/>
    </xf>
    <xf numFmtId="0" fontId="8" fillId="0" borderId="0" xfId="0" applyFont="1" applyBorder="1" applyAlignment="1">
      <alignment horizontal="centerContinuous"/>
    </xf>
    <xf numFmtId="0" fontId="9" fillId="0" borderId="14" xfId="0" applyFont="1" applyBorder="1" applyAlignment="1">
      <alignment horizontal="center"/>
    </xf>
    <xf numFmtId="8" fontId="9" fillId="0" borderId="15" xfId="0" applyNumberFormat="1" applyFont="1" applyBorder="1" applyAlignment="1">
      <alignment/>
    </xf>
    <xf numFmtId="0" fontId="7" fillId="0" borderId="0" xfId="0" applyFont="1" applyAlignment="1">
      <alignment/>
    </xf>
    <xf numFmtId="8" fontId="9" fillId="0" borderId="16" xfId="0" applyNumberFormat="1" applyFont="1" applyBorder="1" applyAlignment="1">
      <alignment/>
    </xf>
    <xf numFmtId="0" fontId="10" fillId="0" borderId="0" xfId="0" applyFont="1" applyAlignment="1">
      <alignment horizontal="centerContinuous"/>
    </xf>
    <xf numFmtId="0" fontId="11" fillId="0" borderId="0" xfId="0" applyFont="1" applyAlignment="1">
      <alignment horizontal="centerContinuous" vertical="top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8" fillId="0" borderId="0" xfId="0" applyFont="1" applyBorder="1" applyAlignment="1">
      <alignment horizontal="centerContinuous" vertical="center"/>
    </xf>
    <xf numFmtId="0" fontId="9" fillId="0" borderId="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/>
    </xf>
    <xf numFmtId="0" fontId="9" fillId="0" borderId="23" xfId="0" applyFont="1" applyBorder="1" applyAlignment="1">
      <alignment/>
    </xf>
    <xf numFmtId="0" fontId="9" fillId="0" borderId="24" xfId="0" applyFont="1" applyBorder="1" applyAlignment="1">
      <alignment horizontal="right"/>
    </xf>
    <xf numFmtId="0" fontId="9" fillId="0" borderId="0" xfId="0" applyFont="1" applyAlignment="1">
      <alignment/>
    </xf>
    <xf numFmtId="0" fontId="9" fillId="0" borderId="25" xfId="0" applyFont="1" applyBorder="1" applyAlignment="1">
      <alignment horizontal="centerContinuous"/>
    </xf>
    <xf numFmtId="0" fontId="9" fillId="0" borderId="26" xfId="0" applyFont="1" applyBorder="1" applyAlignment="1">
      <alignment horizontal="centerContinuous"/>
    </xf>
    <xf numFmtId="0" fontId="0" fillId="0" borderId="0" xfId="0" applyFont="1" applyAlignment="1">
      <alignment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/>
    </xf>
    <xf numFmtId="0" fontId="1" fillId="0" borderId="29" xfId="0" applyFont="1" applyBorder="1" applyAlignment="1">
      <alignment/>
    </xf>
    <xf numFmtId="0" fontId="1" fillId="0" borderId="22" xfId="0" applyFont="1" applyBorder="1" applyAlignment="1">
      <alignment horizontal="right"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40" fontId="12" fillId="0" borderId="0" xfId="0" applyNumberFormat="1" applyFont="1" applyAlignment="1">
      <alignment/>
    </xf>
    <xf numFmtId="0" fontId="1" fillId="0" borderId="30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32" xfId="0" applyFont="1" applyBorder="1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16" fillId="0" borderId="0" xfId="0" applyFont="1" applyAlignment="1">
      <alignment/>
    </xf>
    <xf numFmtId="8" fontId="13" fillId="0" borderId="33" xfId="0" applyNumberFormat="1" applyFont="1" applyBorder="1" applyAlignment="1">
      <alignment/>
    </xf>
    <xf numFmtId="0" fontId="14" fillId="0" borderId="34" xfId="0" applyFont="1" applyBorder="1" applyAlignment="1">
      <alignment horizontal="center"/>
    </xf>
    <xf numFmtId="1" fontId="6" fillId="0" borderId="34" xfId="0" applyNumberFormat="1" applyFont="1" applyBorder="1" applyAlignment="1">
      <alignment horizontal="center"/>
    </xf>
    <xf numFmtId="1" fontId="6" fillId="0" borderId="34" xfId="0" applyNumberFormat="1" applyFont="1" applyBorder="1" applyAlignment="1">
      <alignment horizontal="center"/>
    </xf>
    <xf numFmtId="8" fontId="6" fillId="0" borderId="35" xfId="0" applyNumberFormat="1" applyFont="1" applyBorder="1" applyAlignment="1">
      <alignment/>
    </xf>
    <xf numFmtId="8" fontId="13" fillId="0" borderId="36" xfId="0" applyNumberFormat="1" applyFont="1" applyBorder="1" applyAlignment="1">
      <alignment/>
    </xf>
    <xf numFmtId="8" fontId="16" fillId="0" borderId="0" xfId="0" applyNumberFormat="1" applyFont="1" applyAlignment="1">
      <alignment/>
    </xf>
    <xf numFmtId="0" fontId="1" fillId="0" borderId="37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Border="1" applyAlignment="1">
      <alignment horizontal="center"/>
    </xf>
    <xf numFmtId="40" fontId="6" fillId="0" borderId="0" xfId="0" applyNumberFormat="1" applyFont="1" applyBorder="1" applyAlignment="1">
      <alignment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right"/>
    </xf>
    <xf numFmtId="0" fontId="1" fillId="0" borderId="40" xfId="0" applyFont="1" applyBorder="1" applyAlignment="1">
      <alignment horizontal="left"/>
    </xf>
    <xf numFmtId="0" fontId="0" fillId="0" borderId="41" xfId="0" applyBorder="1" applyAlignment="1">
      <alignment horizontal="center"/>
    </xf>
    <xf numFmtId="0" fontId="0" fillId="0" borderId="41" xfId="0" applyBorder="1" applyAlignment="1">
      <alignment/>
    </xf>
    <xf numFmtId="40" fontId="6" fillId="0" borderId="41" xfId="0" applyNumberFormat="1" applyFont="1" applyBorder="1" applyAlignment="1">
      <alignment/>
    </xf>
    <xf numFmtId="8" fontId="13" fillId="0" borderId="0" xfId="0" applyNumberFormat="1" applyFont="1" applyAlignment="1">
      <alignment/>
    </xf>
    <xf numFmtId="8" fontId="7" fillId="0" borderId="0" xfId="0" applyNumberFormat="1" applyFont="1" applyAlignment="1">
      <alignment/>
    </xf>
    <xf numFmtId="8" fontId="12" fillId="0" borderId="0" xfId="0" applyNumberFormat="1" applyFont="1" applyAlignment="1">
      <alignment/>
    </xf>
    <xf numFmtId="8" fontId="0" fillId="0" borderId="0" xfId="0" applyNumberFormat="1" applyAlignment="1">
      <alignment/>
    </xf>
    <xf numFmtId="1" fontId="9" fillId="0" borderId="42" xfId="0" applyNumberFormat="1" applyFont="1" applyBorder="1" applyAlignment="1">
      <alignment horizontal="center"/>
    </xf>
    <xf numFmtId="8" fontId="9" fillId="0" borderId="15" xfId="0" applyNumberFormat="1" applyFont="1" applyBorder="1" applyAlignment="1">
      <alignment horizontal="right"/>
    </xf>
    <xf numFmtId="40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40" fontId="7" fillId="0" borderId="43" xfId="0" applyNumberFormat="1" applyFont="1" applyBorder="1" applyAlignment="1">
      <alignment/>
    </xf>
    <xf numFmtId="40" fontId="7" fillId="0" borderId="44" xfId="0" applyNumberFormat="1" applyFont="1" applyBorder="1" applyAlignment="1">
      <alignment/>
    </xf>
    <xf numFmtId="0" fontId="1" fillId="0" borderId="45" xfId="0" applyFont="1" applyBorder="1" applyAlignment="1">
      <alignment/>
    </xf>
    <xf numFmtId="0" fontId="4" fillId="0" borderId="0" xfId="0" applyFont="1" applyBorder="1" applyAlignment="1">
      <alignment horizontal="centerContinuous" vertical="top"/>
    </xf>
    <xf numFmtId="0" fontId="5" fillId="0" borderId="0" xfId="0" applyFont="1" applyBorder="1" applyAlignment="1">
      <alignment horizontal="centerContinuous" vertical="top"/>
    </xf>
    <xf numFmtId="0" fontId="1" fillId="0" borderId="0" xfId="0" applyFont="1" applyBorder="1" applyAlignment="1">
      <alignment horizontal="center" vertical="top"/>
    </xf>
    <xf numFmtId="0" fontId="9" fillId="0" borderId="46" xfId="0" applyFont="1" applyBorder="1" applyAlignment="1">
      <alignment horizontal="right"/>
    </xf>
    <xf numFmtId="0" fontId="9" fillId="0" borderId="25" xfId="0" applyFont="1" applyBorder="1" applyAlignment="1">
      <alignment horizontal="left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/>
    </xf>
    <xf numFmtId="0" fontId="10" fillId="0" borderId="0" xfId="0" applyFont="1" applyBorder="1" applyAlignment="1">
      <alignment horizontal="centerContinuous" vertical="top"/>
    </xf>
    <xf numFmtId="8" fontId="9" fillId="0" borderId="47" xfId="0" applyNumberFormat="1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48" xfId="0" applyFont="1" applyBorder="1" applyAlignment="1">
      <alignment/>
    </xf>
    <xf numFmtId="8" fontId="9" fillId="0" borderId="48" xfId="0" applyNumberFormat="1" applyFont="1" applyBorder="1" applyAlignment="1">
      <alignment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vertical="center"/>
    </xf>
    <xf numFmtId="8" fontId="13" fillId="0" borderId="33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49" xfId="0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1" fillId="0" borderId="29" xfId="0" applyFont="1" applyBorder="1" applyAlignment="1">
      <alignment vertical="center"/>
    </xf>
    <xf numFmtId="0" fontId="1" fillId="0" borderId="22" xfId="0" applyFont="1" applyBorder="1" applyAlignment="1">
      <alignment horizontal="right" vertical="center"/>
    </xf>
    <xf numFmtId="8" fontId="14" fillId="0" borderId="35" xfId="0" applyNumberFormat="1" applyFont="1" applyBorder="1" applyAlignment="1">
      <alignment vertical="center"/>
    </xf>
    <xf numFmtId="8" fontId="6" fillId="0" borderId="35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17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14" fillId="0" borderId="50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1" fontId="19" fillId="0" borderId="42" xfId="0" applyNumberFormat="1" applyFont="1" applyBorder="1" applyAlignment="1">
      <alignment horizontal="center"/>
    </xf>
    <xf numFmtId="0" fontId="19" fillId="0" borderId="14" xfId="0" applyFont="1" applyBorder="1" applyAlignment="1">
      <alignment horizontal="center" vertical="top"/>
    </xf>
    <xf numFmtId="8" fontId="19" fillId="0" borderId="15" xfId="0" applyNumberFormat="1" applyFont="1" applyBorder="1" applyAlignment="1">
      <alignment vertical="center"/>
    </xf>
    <xf numFmtId="8" fontId="6" fillId="0" borderId="35" xfId="0" applyNumberFormat="1" applyFont="1" applyBorder="1" applyAlignment="1">
      <alignment vertical="center"/>
    </xf>
    <xf numFmtId="8" fontId="19" fillId="0" borderId="15" xfId="0" applyNumberFormat="1" applyFont="1" applyBorder="1" applyAlignment="1">
      <alignment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4" fontId="12" fillId="0" borderId="36" xfId="0" applyNumberFormat="1" applyFont="1" applyBorder="1" applyAlignment="1">
      <alignment vertical="center"/>
    </xf>
    <xf numFmtId="0" fontId="20" fillId="0" borderId="0" xfId="0" applyFont="1" applyAlignment="1">
      <alignment horizontal="centerContinuous"/>
    </xf>
    <xf numFmtId="0" fontId="21" fillId="0" borderId="0" xfId="0" applyFont="1" applyBorder="1" applyAlignment="1">
      <alignment horizontal="centerContinuous" vertical="top"/>
    </xf>
    <xf numFmtId="40" fontId="19" fillId="0" borderId="53" xfId="0" applyNumberFormat="1" applyFont="1" applyBorder="1" applyAlignment="1">
      <alignment vertical="center"/>
    </xf>
    <xf numFmtId="8" fontId="19" fillId="0" borderId="15" xfId="0" applyNumberFormat="1" applyFont="1" applyBorder="1" applyAlignment="1">
      <alignment horizontal="right" vertical="center"/>
    </xf>
    <xf numFmtId="0" fontId="20" fillId="0" borderId="0" xfId="0" applyFont="1" applyAlignment="1">
      <alignment/>
    </xf>
    <xf numFmtId="40" fontId="20" fillId="0" borderId="0" xfId="0" applyNumberFormat="1" applyFont="1" applyAlignment="1">
      <alignment/>
    </xf>
    <xf numFmtId="0" fontId="19" fillId="0" borderId="37" xfId="0" applyFont="1" applyBorder="1" applyAlignment="1">
      <alignment horizontal="center"/>
    </xf>
    <xf numFmtId="40" fontId="19" fillId="0" borderId="0" xfId="0" applyNumberFormat="1" applyFont="1" applyBorder="1" applyAlignment="1">
      <alignment/>
    </xf>
    <xf numFmtId="0" fontId="1" fillId="0" borderId="40" xfId="0" applyFont="1" applyBorder="1" applyAlignment="1">
      <alignment horizontal="left" vertical="center"/>
    </xf>
    <xf numFmtId="0" fontId="1" fillId="0" borderId="54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19" fillId="0" borderId="5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right" vertical="center"/>
    </xf>
    <xf numFmtId="8" fontId="6" fillId="0" borderId="57" xfId="0" applyNumberFormat="1" applyFont="1" applyBorder="1" applyAlignment="1">
      <alignment vertical="center"/>
    </xf>
    <xf numFmtId="8" fontId="19" fillId="0" borderId="58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40" xfId="0" applyFont="1" applyBorder="1" applyAlignment="1">
      <alignment horizontal="left" vertical="center"/>
    </xf>
    <xf numFmtId="0" fontId="0" fillId="0" borderId="54" xfId="0" applyBorder="1" applyAlignment="1">
      <alignment vertical="center"/>
    </xf>
    <xf numFmtId="40" fontId="6" fillId="0" borderId="54" xfId="0" applyNumberFormat="1" applyFont="1" applyBorder="1" applyAlignment="1">
      <alignment vertical="center"/>
    </xf>
    <xf numFmtId="0" fontId="1" fillId="0" borderId="59" xfId="0" applyFont="1" applyBorder="1" applyAlignment="1">
      <alignment vertical="center"/>
    </xf>
    <xf numFmtId="0" fontId="1" fillId="0" borderId="60" xfId="0" applyFont="1" applyBorder="1" applyAlignment="1">
      <alignment horizontal="center" vertical="center"/>
    </xf>
    <xf numFmtId="8" fontId="6" fillId="0" borderId="61" xfId="0" applyNumberFormat="1" applyFont="1" applyBorder="1" applyAlignment="1">
      <alignment vertical="center"/>
    </xf>
    <xf numFmtId="8" fontId="19" fillId="0" borderId="62" xfId="0" applyNumberFormat="1" applyFont="1" applyBorder="1" applyAlignment="1">
      <alignment vertical="center"/>
    </xf>
    <xf numFmtId="0" fontId="0" fillId="0" borderId="54" xfId="0" applyBorder="1" applyAlignment="1">
      <alignment/>
    </xf>
    <xf numFmtId="40" fontId="6" fillId="0" borderId="54" xfId="0" applyNumberFormat="1" applyFont="1" applyBorder="1" applyAlignment="1">
      <alignment/>
    </xf>
    <xf numFmtId="0" fontId="0" fillId="0" borderId="0" xfId="0" applyAlignment="1">
      <alignment/>
    </xf>
    <xf numFmtId="0" fontId="0" fillId="0" borderId="20" xfId="0" applyBorder="1" applyAlignment="1">
      <alignment/>
    </xf>
    <xf numFmtId="8" fontId="6" fillId="0" borderId="57" xfId="0" applyNumberFormat="1" applyFont="1" applyBorder="1" applyAlignment="1">
      <alignment/>
    </xf>
    <xf numFmtId="0" fontId="1" fillId="0" borderId="0" xfId="0" applyFont="1" applyAlignment="1">
      <alignment/>
    </xf>
    <xf numFmtId="40" fontId="19" fillId="0" borderId="53" xfId="0" applyNumberFormat="1" applyFont="1" applyBorder="1" applyAlignment="1">
      <alignment/>
    </xf>
    <xf numFmtId="8" fontId="19" fillId="0" borderId="58" xfId="0" applyNumberFormat="1" applyFont="1" applyBorder="1" applyAlignment="1">
      <alignment/>
    </xf>
    <xf numFmtId="40" fontId="0" fillId="0" borderId="0" xfId="0" applyNumberFormat="1" applyAlignment="1">
      <alignment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vertical="center"/>
    </xf>
    <xf numFmtId="0" fontId="15" fillId="0" borderId="0" xfId="0" applyFont="1" applyBorder="1" applyAlignment="1">
      <alignment horizontal="centerContinuous" vertical="top"/>
    </xf>
    <xf numFmtId="0" fontId="0" fillId="0" borderId="65" xfId="0" applyBorder="1" applyAlignment="1">
      <alignment vertical="center"/>
    </xf>
    <xf numFmtId="8" fontId="7" fillId="0" borderId="33" xfId="0" applyNumberFormat="1" applyFont="1" applyBorder="1" applyAlignment="1">
      <alignment vertical="center"/>
    </xf>
    <xf numFmtId="0" fontId="0" fillId="0" borderId="66" xfId="0" applyBorder="1" applyAlignment="1">
      <alignment vertical="center"/>
    </xf>
    <xf numFmtId="0" fontId="1" fillId="0" borderId="67" xfId="0" applyFont="1" applyBorder="1" applyAlignment="1">
      <alignment horizontal="right" vertical="center"/>
    </xf>
    <xf numFmtId="8" fontId="20" fillId="0" borderId="0" xfId="0" applyNumberFormat="1" applyFont="1" applyAlignment="1">
      <alignment/>
    </xf>
    <xf numFmtId="0" fontId="1" fillId="0" borderId="68" xfId="0" applyFont="1" applyBorder="1" applyAlignment="1">
      <alignment horizontal="center" vertical="top"/>
    </xf>
    <xf numFmtId="0" fontId="9" fillId="0" borderId="25" xfId="0" applyFont="1" applyBorder="1" applyAlignment="1">
      <alignment horizontal="centerContinuous" vertical="center"/>
    </xf>
    <xf numFmtId="0" fontId="9" fillId="0" borderId="26" xfId="0" applyFont="1" applyBorder="1" applyAlignment="1">
      <alignment horizontal="centerContinuous" vertical="center"/>
    </xf>
    <xf numFmtId="0" fontId="9" fillId="0" borderId="0" xfId="0" applyFont="1" applyAlignment="1">
      <alignment vertical="center"/>
    </xf>
    <xf numFmtId="8" fontId="19" fillId="0" borderId="16" xfId="0" applyNumberFormat="1" applyFont="1" applyBorder="1" applyAlignment="1">
      <alignment vertical="center"/>
    </xf>
    <xf numFmtId="8" fontId="19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right" vertical="center"/>
    </xf>
    <xf numFmtId="8" fontId="1" fillId="0" borderId="35" xfId="0" applyNumberFormat="1" applyFont="1" applyBorder="1" applyAlignment="1">
      <alignment vertical="center"/>
    </xf>
    <xf numFmtId="8" fontId="19" fillId="0" borderId="69" xfId="0" applyNumberFormat="1" applyFont="1" applyBorder="1" applyAlignment="1">
      <alignment vertical="center"/>
    </xf>
    <xf numFmtId="40" fontId="19" fillId="0" borderId="41" xfId="0" applyNumberFormat="1" applyFont="1" applyBorder="1" applyAlignment="1">
      <alignment/>
    </xf>
    <xf numFmtId="0" fontId="22" fillId="0" borderId="20" xfId="0" applyFont="1" applyBorder="1" applyAlignment="1">
      <alignment vertical="center"/>
    </xf>
    <xf numFmtId="164" fontId="7" fillId="0" borderId="0" xfId="0" applyNumberFormat="1" applyFont="1" applyAlignment="1">
      <alignment/>
    </xf>
    <xf numFmtId="0" fontId="23" fillId="0" borderId="0" xfId="0" applyFont="1" applyBorder="1" applyAlignment="1">
      <alignment horizontal="centerContinuous" vertical="top"/>
    </xf>
    <xf numFmtId="1" fontId="6" fillId="0" borderId="34" xfId="0" applyNumberFormat="1" applyFont="1" applyBorder="1" applyAlignment="1" quotePrefix="1">
      <alignment horizontal="center"/>
    </xf>
    <xf numFmtId="0" fontId="6" fillId="0" borderId="50" xfId="0" applyFont="1" applyBorder="1" applyAlignment="1">
      <alignment horizontal="center" vertical="top"/>
    </xf>
    <xf numFmtId="0" fontId="14" fillId="0" borderId="0" xfId="0" applyFont="1" applyAlignment="1">
      <alignment/>
    </xf>
    <xf numFmtId="40" fontId="6" fillId="0" borderId="0" xfId="0" applyNumberFormat="1" applyFont="1" applyAlignment="1">
      <alignment/>
    </xf>
    <xf numFmtId="40" fontId="19" fillId="0" borderId="0" xfId="0" applyNumberFormat="1" applyFont="1" applyAlignment="1">
      <alignment/>
    </xf>
    <xf numFmtId="8" fontId="6" fillId="0" borderId="0" xfId="0" applyNumberFormat="1" applyFont="1" applyAlignment="1">
      <alignment/>
    </xf>
    <xf numFmtId="8" fontId="19" fillId="0" borderId="0" xfId="0" applyNumberFormat="1" applyFont="1" applyAlignment="1">
      <alignment/>
    </xf>
    <xf numFmtId="0" fontId="6" fillId="0" borderId="0" xfId="0" applyFont="1" applyAlignment="1">
      <alignment/>
    </xf>
    <xf numFmtId="0" fontId="19" fillId="0" borderId="0" xfId="0" applyFont="1" applyAlignment="1">
      <alignment/>
    </xf>
    <xf numFmtId="8" fontId="0" fillId="0" borderId="36" xfId="0" applyNumberFormat="1" applyFont="1" applyBorder="1" applyAlignment="1">
      <alignment/>
    </xf>
    <xf numFmtId="40" fontId="16" fillId="0" borderId="0" xfId="0" applyNumberFormat="1" applyFont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horizontal="center" vertical="top"/>
    </xf>
    <xf numFmtId="40" fontId="7" fillId="0" borderId="43" xfId="0" applyNumberFormat="1" applyFont="1" applyBorder="1" applyAlignment="1">
      <alignment vertical="center"/>
    </xf>
    <xf numFmtId="8" fontId="9" fillId="0" borderId="43" xfId="0" applyNumberFormat="1" applyFont="1" applyBorder="1" applyAlignment="1">
      <alignment/>
    </xf>
    <xf numFmtId="0" fontId="0" fillId="0" borderId="0" xfId="0" applyFont="1" applyAlignment="1">
      <alignment horizontal="centerContinuous"/>
    </xf>
    <xf numFmtId="0" fontId="1" fillId="0" borderId="34" xfId="0" applyFont="1" applyBorder="1" applyAlignment="1">
      <alignment horizontal="center"/>
    </xf>
    <xf numFmtId="0" fontId="1" fillId="0" borderId="50" xfId="0" applyFont="1" applyBorder="1" applyAlignment="1">
      <alignment horizontal="center" vertical="top"/>
    </xf>
    <xf numFmtId="8" fontId="0" fillId="0" borderId="33" xfId="0" applyNumberFormat="1" applyFont="1" applyBorder="1" applyAlignment="1">
      <alignment vertical="center"/>
    </xf>
    <xf numFmtId="8" fontId="0" fillId="0" borderId="70" xfId="0" applyNumberFormat="1" applyFont="1" applyBorder="1" applyAlignment="1">
      <alignment vertical="center"/>
    </xf>
    <xf numFmtId="8" fontId="0" fillId="0" borderId="0" xfId="0" applyNumberFormat="1" applyFont="1" applyAlignment="1">
      <alignment/>
    </xf>
    <xf numFmtId="0" fontId="0" fillId="0" borderId="0" xfId="0" applyFont="1" applyAlignment="1">
      <alignment/>
    </xf>
    <xf numFmtId="8" fontId="0" fillId="0" borderId="71" xfId="0" applyNumberFormat="1" applyFont="1" applyBorder="1" applyAlignment="1">
      <alignment vertical="center"/>
    </xf>
    <xf numFmtId="8" fontId="0" fillId="0" borderId="36" xfId="0" applyNumberFormat="1" applyFont="1" applyBorder="1" applyAlignment="1">
      <alignment vertical="center"/>
    </xf>
    <xf numFmtId="8" fontId="0" fillId="0" borderId="72" xfId="0" applyNumberFormat="1" applyFont="1" applyBorder="1" applyAlignment="1">
      <alignment vertical="center"/>
    </xf>
    <xf numFmtId="9" fontId="1" fillId="0" borderId="0" xfId="0" applyNumberFormat="1" applyFont="1" applyAlignment="1">
      <alignment vertical="center"/>
    </xf>
    <xf numFmtId="165" fontId="0" fillId="0" borderId="0" xfId="0" applyNumberFormat="1" applyAlignment="1">
      <alignment vertical="center"/>
    </xf>
    <xf numFmtId="0" fontId="25" fillId="0" borderId="14" xfId="0" applyFont="1" applyBorder="1" applyAlignment="1">
      <alignment horizontal="center" vertical="top"/>
    </xf>
    <xf numFmtId="0" fontId="27" fillId="0" borderId="0" xfId="0" applyFont="1" applyBorder="1" applyAlignment="1">
      <alignment horizontal="centerContinuous" vertical="top"/>
    </xf>
    <xf numFmtId="1" fontId="26" fillId="0" borderId="42" xfId="0" applyNumberFormat="1" applyFont="1" applyBorder="1" applyAlignment="1">
      <alignment horizontal="center"/>
    </xf>
    <xf numFmtId="0" fontId="26" fillId="0" borderId="14" xfId="0" applyFont="1" applyBorder="1" applyAlignment="1">
      <alignment horizontal="center" vertical="top"/>
    </xf>
    <xf numFmtId="165" fontId="26" fillId="0" borderId="73" xfId="0" applyNumberFormat="1" applyFont="1" applyBorder="1" applyAlignment="1">
      <alignment vertical="center"/>
    </xf>
    <xf numFmtId="165" fontId="26" fillId="0" borderId="74" xfId="0" applyNumberFormat="1" applyFont="1" applyBorder="1" applyAlignment="1">
      <alignment vertical="center"/>
    </xf>
    <xf numFmtId="165" fontId="26" fillId="0" borderId="75" xfId="0" applyNumberFormat="1" applyFont="1" applyBorder="1" applyAlignment="1">
      <alignment vertical="center"/>
    </xf>
    <xf numFmtId="165" fontId="26" fillId="0" borderId="15" xfId="0" applyNumberFormat="1" applyFont="1" applyBorder="1" applyAlignment="1">
      <alignment vertical="center"/>
    </xf>
    <xf numFmtId="40" fontId="26" fillId="0" borderId="0" xfId="0" applyNumberFormat="1" applyFont="1" applyAlignment="1">
      <alignment/>
    </xf>
    <xf numFmtId="8" fontId="26" fillId="0" borderId="0" xfId="0" applyNumberFormat="1" applyFont="1" applyAlignment="1">
      <alignment/>
    </xf>
    <xf numFmtId="0" fontId="26" fillId="0" borderId="0" xfId="0" applyFont="1" applyAlignment="1">
      <alignment/>
    </xf>
    <xf numFmtId="0" fontId="26" fillId="0" borderId="76" xfId="0" applyFont="1" applyBorder="1" applyAlignment="1">
      <alignment/>
    </xf>
    <xf numFmtId="165" fontId="26" fillId="0" borderId="77" xfId="0" applyNumberFormat="1" applyFont="1" applyBorder="1" applyAlignment="1">
      <alignment/>
    </xf>
    <xf numFmtId="0" fontId="0" fillId="0" borderId="78" xfId="0" applyBorder="1" applyAlignment="1">
      <alignment vertical="center"/>
    </xf>
    <xf numFmtId="40" fontId="7" fillId="0" borderId="0" xfId="0" applyNumberFormat="1" applyFont="1" applyAlignment="1">
      <alignment/>
    </xf>
    <xf numFmtId="8" fontId="9" fillId="0" borderId="0" xfId="0" applyNumberFormat="1" applyFont="1" applyAlignment="1">
      <alignment/>
    </xf>
    <xf numFmtId="0" fontId="24" fillId="0" borderId="37" xfId="0" applyFont="1" applyBorder="1" applyAlignment="1">
      <alignment horizontal="center"/>
    </xf>
    <xf numFmtId="0" fontId="24" fillId="0" borderId="54" xfId="0" applyFont="1" applyBorder="1" applyAlignment="1">
      <alignment horizontal="center" vertical="center"/>
    </xf>
    <xf numFmtId="0" fontId="24" fillId="0" borderId="0" xfId="0" applyFont="1" applyAlignment="1">
      <alignment/>
    </xf>
    <xf numFmtId="8" fontId="24" fillId="0" borderId="0" xfId="0" applyNumberFormat="1" applyFont="1" applyAlignment="1">
      <alignment/>
    </xf>
    <xf numFmtId="40" fontId="24" fillId="0" borderId="0" xfId="0" applyNumberFormat="1" applyFont="1" applyAlignment="1">
      <alignment/>
    </xf>
    <xf numFmtId="40" fontId="0" fillId="0" borderId="53" xfId="0" applyNumberFormat="1" applyFont="1" applyBorder="1" applyAlignment="1">
      <alignment/>
    </xf>
    <xf numFmtId="40" fontId="0" fillId="0" borderId="79" xfId="0" applyNumberFormat="1" applyFont="1" applyBorder="1" applyAlignment="1">
      <alignment/>
    </xf>
    <xf numFmtId="8" fontId="1" fillId="0" borderId="15" xfId="0" applyNumberFormat="1" applyFont="1" applyBorder="1" applyAlignment="1">
      <alignment/>
    </xf>
    <xf numFmtId="8" fontId="0" fillId="0" borderId="80" xfId="0" applyNumberFormat="1" applyFont="1" applyBorder="1" applyAlignment="1">
      <alignment/>
    </xf>
    <xf numFmtId="8" fontId="1" fillId="0" borderId="35" xfId="0" applyNumberFormat="1" applyFont="1" applyBorder="1" applyAlignment="1">
      <alignment/>
    </xf>
    <xf numFmtId="8" fontId="0" fillId="0" borderId="33" xfId="0" applyNumberFormat="1" applyFont="1" applyBorder="1" applyAlignment="1">
      <alignment/>
    </xf>
    <xf numFmtId="8" fontId="1" fillId="0" borderId="81" xfId="0" applyNumberFormat="1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8" fontId="12" fillId="0" borderId="36" xfId="0" applyNumberFormat="1" applyFont="1" applyBorder="1" applyAlignment="1">
      <alignment vertical="center"/>
    </xf>
    <xf numFmtId="8" fontId="20" fillId="0" borderId="73" xfId="0" applyNumberFormat="1" applyFont="1" applyBorder="1" applyAlignment="1">
      <alignment vertical="center"/>
    </xf>
    <xf numFmtId="8" fontId="12" fillId="0" borderId="33" xfId="0" applyNumberFormat="1" applyFont="1" applyBorder="1" applyAlignment="1">
      <alignment vertical="center"/>
    </xf>
    <xf numFmtId="8" fontId="20" fillId="0" borderId="74" xfId="0" applyNumberFormat="1" applyFont="1" applyBorder="1" applyAlignment="1">
      <alignment vertical="center"/>
    </xf>
    <xf numFmtId="8" fontId="12" fillId="0" borderId="70" xfId="0" applyNumberFormat="1" applyFont="1" applyBorder="1" applyAlignment="1">
      <alignment vertical="center"/>
    </xf>
    <xf numFmtId="8" fontId="20" fillId="0" borderId="82" xfId="0" applyNumberFormat="1" applyFont="1" applyBorder="1" applyAlignment="1">
      <alignment vertical="center"/>
    </xf>
    <xf numFmtId="8" fontId="12" fillId="0" borderId="72" xfId="0" applyNumberFormat="1" applyFont="1" applyBorder="1" applyAlignment="1">
      <alignment vertical="center"/>
    </xf>
    <xf numFmtId="8" fontId="20" fillId="0" borderId="75" xfId="0" applyNumberFormat="1" applyFont="1" applyBorder="1" applyAlignment="1">
      <alignment vertical="center"/>
    </xf>
    <xf numFmtId="8" fontId="28" fillId="0" borderId="82" xfId="0" applyNumberFormat="1" applyFont="1" applyBorder="1" applyAlignment="1">
      <alignment vertical="center"/>
    </xf>
    <xf numFmtId="8" fontId="28" fillId="0" borderId="74" xfId="0" applyNumberFormat="1" applyFont="1" applyBorder="1" applyAlignment="1">
      <alignment vertical="center"/>
    </xf>
    <xf numFmtId="40" fontId="12" fillId="0" borderId="33" xfId="0" applyNumberFormat="1" applyFont="1" applyBorder="1" applyAlignment="1">
      <alignment vertical="center"/>
    </xf>
    <xf numFmtId="40" fontId="12" fillId="0" borderId="72" xfId="0" applyNumberFormat="1" applyFont="1" applyBorder="1" applyAlignment="1">
      <alignment vertical="center"/>
    </xf>
    <xf numFmtId="40" fontId="12" fillId="0" borderId="36" xfId="0" applyNumberFormat="1" applyFont="1" applyBorder="1" applyAlignment="1">
      <alignment vertical="center"/>
    </xf>
    <xf numFmtId="40" fontId="20" fillId="0" borderId="79" xfId="0" applyNumberFormat="1" applyFont="1" applyBorder="1" applyAlignment="1">
      <alignment vertical="center"/>
    </xf>
    <xf numFmtId="40" fontId="20" fillId="0" borderId="43" xfId="0" applyNumberFormat="1" applyFont="1" applyBorder="1" applyAlignment="1">
      <alignment vertical="center"/>
    </xf>
    <xf numFmtId="40" fontId="12" fillId="0" borderId="83" xfId="0" applyNumberFormat="1" applyFont="1" applyBorder="1" applyAlignment="1">
      <alignment vertical="center"/>
    </xf>
    <xf numFmtId="40" fontId="20" fillId="0" borderId="84" xfId="0" applyNumberFormat="1" applyFont="1" applyBorder="1" applyAlignment="1">
      <alignment vertical="center"/>
    </xf>
    <xf numFmtId="40" fontId="12" fillId="0" borderId="33" xfId="0" applyNumberFormat="1" applyFont="1" applyBorder="1" applyAlignment="1">
      <alignment/>
    </xf>
    <xf numFmtId="40" fontId="20" fillId="0" borderId="79" xfId="0" applyNumberFormat="1" applyFont="1" applyBorder="1" applyAlignment="1">
      <alignment/>
    </xf>
    <xf numFmtId="40" fontId="12" fillId="0" borderId="71" xfId="0" applyNumberFormat="1" applyFont="1" applyBorder="1" applyAlignment="1">
      <alignment vertical="center"/>
    </xf>
    <xf numFmtId="40" fontId="20" fillId="0" borderId="85" xfId="0" applyNumberFormat="1" applyFont="1" applyBorder="1" applyAlignment="1">
      <alignment vertical="center"/>
    </xf>
    <xf numFmtId="40" fontId="20" fillId="0" borderId="53" xfId="0" applyNumberFormat="1" applyFont="1" applyBorder="1" applyAlignment="1">
      <alignment vertical="center"/>
    </xf>
    <xf numFmtId="40" fontId="12" fillId="0" borderId="70" xfId="0" applyNumberFormat="1" applyFont="1" applyBorder="1" applyAlignment="1">
      <alignment vertical="center"/>
    </xf>
    <xf numFmtId="40" fontId="20" fillId="0" borderId="86" xfId="0" applyNumberFormat="1" applyFont="1" applyBorder="1" applyAlignment="1">
      <alignment vertical="center"/>
    </xf>
    <xf numFmtId="4" fontId="20" fillId="0" borderId="87" xfId="0" applyNumberFormat="1" applyFont="1" applyBorder="1" applyAlignment="1">
      <alignment vertical="center"/>
    </xf>
    <xf numFmtId="40" fontId="12" fillId="0" borderId="36" xfId="0" applyNumberFormat="1" applyFont="1" applyBorder="1" applyAlignment="1">
      <alignment/>
    </xf>
    <xf numFmtId="40" fontId="20" fillId="0" borderId="53" xfId="0" applyNumberFormat="1" applyFont="1" applyBorder="1" applyAlignment="1">
      <alignment/>
    </xf>
    <xf numFmtId="40" fontId="12" fillId="0" borderId="33" xfId="0" applyNumberFormat="1" applyFont="1" applyBorder="1" applyAlignment="1">
      <alignment/>
    </xf>
    <xf numFmtId="40" fontId="20" fillId="0" borderId="79" xfId="0" applyNumberFormat="1" applyFont="1" applyBorder="1" applyAlignment="1">
      <alignment/>
    </xf>
    <xf numFmtId="40" fontId="12" fillId="0" borderId="80" xfId="0" applyNumberFormat="1" applyFont="1" applyBorder="1" applyAlignment="1">
      <alignment/>
    </xf>
    <xf numFmtId="40" fontId="20" fillId="0" borderId="44" xfId="0" applyNumberFormat="1" applyFont="1" applyBorder="1" applyAlignment="1">
      <alignment/>
    </xf>
    <xf numFmtId="8" fontId="9" fillId="0" borderId="15" xfId="0" applyNumberFormat="1" applyFont="1" applyBorder="1" applyAlignment="1">
      <alignment vertical="center"/>
    </xf>
    <xf numFmtId="0" fontId="1" fillId="0" borderId="88" xfId="0" applyFont="1" applyBorder="1" applyAlignment="1">
      <alignment horizontal="left"/>
    </xf>
    <xf numFmtId="0" fontId="7" fillId="0" borderId="89" xfId="0" applyFont="1" applyBorder="1" applyAlignment="1">
      <alignment horizontal="center"/>
    </xf>
    <xf numFmtId="40" fontId="7" fillId="0" borderId="90" xfId="0" applyNumberFormat="1" applyFont="1" applyBorder="1" applyAlignment="1">
      <alignment vertical="center"/>
    </xf>
    <xf numFmtId="0" fontId="1" fillId="0" borderId="91" xfId="0" applyFont="1" applyBorder="1" applyAlignment="1">
      <alignment horizontal="center"/>
    </xf>
    <xf numFmtId="0" fontId="1" fillId="0" borderId="92" xfId="0" applyFont="1" applyBorder="1" applyAlignment="1">
      <alignment horizontal="center"/>
    </xf>
    <xf numFmtId="0" fontId="1" fillId="0" borderId="93" xfId="0" applyFont="1" applyBorder="1" applyAlignment="1">
      <alignment horizontal="center"/>
    </xf>
    <xf numFmtId="0" fontId="1" fillId="0" borderId="94" xfId="0" applyFont="1" applyBorder="1" applyAlignment="1">
      <alignment horizontal="center"/>
    </xf>
    <xf numFmtId="0" fontId="0" fillId="0" borderId="95" xfId="0" applyBorder="1" applyAlignment="1">
      <alignment horizontal="center"/>
    </xf>
    <xf numFmtId="0" fontId="0" fillId="0" borderId="96" xfId="0" applyBorder="1" applyAlignment="1">
      <alignment/>
    </xf>
    <xf numFmtId="0" fontId="1" fillId="0" borderId="97" xfId="0" applyFont="1" applyBorder="1" applyAlignment="1">
      <alignment horizontal="center"/>
    </xf>
    <xf numFmtId="0" fontId="1" fillId="0" borderId="98" xfId="0" applyFont="1" applyBorder="1" applyAlignment="1">
      <alignment horizontal="right"/>
    </xf>
    <xf numFmtId="0" fontId="1" fillId="0" borderId="99" xfId="0" applyFont="1" applyBorder="1" applyAlignment="1">
      <alignment horizontal="center"/>
    </xf>
    <xf numFmtId="0" fontId="1" fillId="0" borderId="88" xfId="0" applyFont="1" applyBorder="1" applyAlignment="1">
      <alignment horizontal="left"/>
    </xf>
    <xf numFmtId="40" fontId="7" fillId="0" borderId="89" xfId="0" applyNumberFormat="1" applyFont="1" applyBorder="1" applyAlignment="1">
      <alignment vertical="center"/>
    </xf>
    <xf numFmtId="0" fontId="0" fillId="0" borderId="99" xfId="0" applyBorder="1" applyAlignment="1">
      <alignment/>
    </xf>
    <xf numFmtId="0" fontId="0" fillId="0" borderId="100" xfId="0" applyBorder="1" applyAlignment="1">
      <alignment/>
    </xf>
    <xf numFmtId="0" fontId="1" fillId="0" borderId="101" xfId="0" applyFont="1" applyBorder="1" applyAlignment="1">
      <alignment horizontal="right"/>
    </xf>
    <xf numFmtId="8" fontId="7" fillId="0" borderId="90" xfId="0" applyNumberFormat="1" applyFont="1" applyBorder="1" applyAlignment="1">
      <alignment vertical="center"/>
    </xf>
    <xf numFmtId="0" fontId="1" fillId="0" borderId="102" xfId="0" applyFont="1" applyBorder="1" applyAlignment="1">
      <alignment horizontal="right"/>
    </xf>
    <xf numFmtId="0" fontId="1" fillId="0" borderId="103" xfId="0" applyFont="1" applyBorder="1" applyAlignment="1">
      <alignment horizontal="center"/>
    </xf>
    <xf numFmtId="0" fontId="0" fillId="0" borderId="104" xfId="0" applyBorder="1" applyAlignment="1">
      <alignment horizontal="center"/>
    </xf>
    <xf numFmtId="0" fontId="0" fillId="0" borderId="105" xfId="0" applyBorder="1" applyAlignment="1">
      <alignment/>
    </xf>
    <xf numFmtId="40" fontId="7" fillId="0" borderId="106" xfId="0" applyNumberFormat="1" applyFont="1" applyBorder="1" applyAlignment="1">
      <alignment vertical="center"/>
    </xf>
    <xf numFmtId="40" fontId="7" fillId="0" borderId="107" xfId="0" applyNumberFormat="1" applyFont="1" applyBorder="1" applyAlignment="1">
      <alignment vertical="center"/>
    </xf>
    <xf numFmtId="0" fontId="0" fillId="0" borderId="108" xfId="0" applyBorder="1" applyAlignment="1">
      <alignment horizontal="center"/>
    </xf>
    <xf numFmtId="0" fontId="1" fillId="0" borderId="109" xfId="0" applyFont="1" applyBorder="1" applyAlignment="1">
      <alignment horizontal="right"/>
    </xf>
    <xf numFmtId="0" fontId="0" fillId="0" borderId="110" xfId="0" applyBorder="1" applyAlignment="1">
      <alignment/>
    </xf>
    <xf numFmtId="40" fontId="7" fillId="0" borderId="106" xfId="0" applyNumberFormat="1" applyFont="1" applyBorder="1" applyAlignment="1">
      <alignment/>
    </xf>
    <xf numFmtId="40" fontId="7" fillId="0" borderId="107" xfId="0" applyNumberFormat="1" applyFont="1" applyBorder="1" applyAlignment="1">
      <alignment/>
    </xf>
    <xf numFmtId="0" fontId="1" fillId="0" borderId="101" xfId="0" applyFont="1" applyBorder="1" applyAlignment="1">
      <alignment horizontal="right"/>
    </xf>
    <xf numFmtId="0" fontId="0" fillId="0" borderId="111" xfId="0" applyBorder="1" applyAlignment="1">
      <alignment horizontal="center"/>
    </xf>
    <xf numFmtId="0" fontId="0" fillId="0" borderId="112" xfId="0" applyBorder="1" applyAlignment="1">
      <alignment/>
    </xf>
    <xf numFmtId="4" fontId="7" fillId="0" borderId="112" xfId="0" applyNumberFormat="1" applyFont="1" applyBorder="1" applyAlignment="1">
      <alignment/>
    </xf>
    <xf numFmtId="0" fontId="1" fillId="0" borderId="104" xfId="0" applyFont="1" applyBorder="1" applyAlignment="1">
      <alignment horizontal="left"/>
    </xf>
    <xf numFmtId="0" fontId="1" fillId="0" borderId="105" xfId="0" applyFont="1" applyBorder="1" applyAlignment="1">
      <alignment horizontal="center"/>
    </xf>
    <xf numFmtId="0" fontId="7" fillId="0" borderId="106" xfId="0" applyFont="1" applyBorder="1" applyAlignment="1">
      <alignment horizontal="center"/>
    </xf>
    <xf numFmtId="0" fontId="1" fillId="0" borderId="113" xfId="0" applyFont="1" applyBorder="1" applyAlignment="1">
      <alignment horizontal="center"/>
    </xf>
    <xf numFmtId="0" fontId="1" fillId="0" borderId="114" xfId="0" applyFont="1" applyBorder="1" applyAlignment="1">
      <alignment horizontal="right"/>
    </xf>
    <xf numFmtId="0" fontId="1" fillId="0" borderId="104" xfId="0" applyFont="1" applyBorder="1" applyAlignment="1">
      <alignment horizontal="left"/>
    </xf>
    <xf numFmtId="0" fontId="1" fillId="0" borderId="108" xfId="0" applyFont="1" applyBorder="1" applyAlignment="1">
      <alignment horizontal="center"/>
    </xf>
    <xf numFmtId="0" fontId="1" fillId="0" borderId="110" xfId="0" applyFont="1" applyBorder="1" applyAlignment="1">
      <alignment horizontal="right"/>
    </xf>
    <xf numFmtId="40" fontId="7" fillId="0" borderId="107" xfId="0" applyNumberFormat="1" applyFont="1" applyBorder="1" applyAlignment="1">
      <alignment/>
    </xf>
    <xf numFmtId="0" fontId="0" fillId="0" borderId="95" xfId="0" applyBorder="1" applyAlignment="1">
      <alignment horizontal="center" vertical="center"/>
    </xf>
    <xf numFmtId="0" fontId="0" fillId="0" borderId="96" xfId="0" applyFont="1" applyBorder="1" applyAlignment="1">
      <alignment vertical="center"/>
    </xf>
    <xf numFmtId="8" fontId="0" fillId="0" borderId="104" xfId="0" applyNumberFormat="1" applyFont="1" applyBorder="1" applyAlignment="1">
      <alignment/>
    </xf>
    <xf numFmtId="4" fontId="7" fillId="0" borderId="106" xfId="0" applyNumberFormat="1" applyFont="1" applyBorder="1" applyAlignment="1">
      <alignment/>
    </xf>
    <xf numFmtId="8" fontId="0" fillId="0" borderId="95" xfId="0" applyNumberFormat="1" applyFont="1" applyBorder="1" applyAlignment="1">
      <alignment/>
    </xf>
    <xf numFmtId="4" fontId="7" fillId="0" borderId="107" xfId="0" applyNumberFormat="1" applyFont="1" applyBorder="1" applyAlignment="1">
      <alignment/>
    </xf>
    <xf numFmtId="4" fontId="7" fillId="0" borderId="43" xfId="0" applyNumberFormat="1" applyFont="1" applyBorder="1" applyAlignment="1">
      <alignment/>
    </xf>
    <xf numFmtId="164" fontId="9" fillId="0" borderId="47" xfId="0" applyNumberFormat="1" applyFont="1" applyBorder="1" applyAlignment="1">
      <alignment/>
    </xf>
    <xf numFmtId="8" fontId="0" fillId="0" borderId="108" xfId="0" applyNumberFormat="1" applyFont="1" applyBorder="1" applyAlignment="1">
      <alignment/>
    </xf>
    <xf numFmtId="8" fontId="1" fillId="0" borderId="97" xfId="0" applyNumberFormat="1" applyFont="1" applyBorder="1" applyAlignment="1">
      <alignment horizontal="right"/>
    </xf>
    <xf numFmtId="4" fontId="7" fillId="0" borderId="84" xfId="0" applyNumberFormat="1" applyFont="1" applyBorder="1" applyAlignment="1">
      <alignment/>
    </xf>
    <xf numFmtId="8" fontId="20" fillId="0" borderId="33" xfId="0" applyNumberFormat="1" applyFont="1" applyBorder="1" applyAlignment="1">
      <alignment vertical="center"/>
    </xf>
    <xf numFmtId="4" fontId="7" fillId="0" borderId="115" xfId="0" applyNumberFormat="1" applyFont="1" applyBorder="1" applyAlignment="1">
      <alignment/>
    </xf>
    <xf numFmtId="1" fontId="1" fillId="0" borderId="116" xfId="0" applyNumberFormat="1" applyFont="1" applyBorder="1" applyAlignment="1">
      <alignment horizontal="center"/>
    </xf>
    <xf numFmtId="0" fontId="1" fillId="0" borderId="117" xfId="0" applyFont="1" applyBorder="1" applyAlignment="1">
      <alignment horizontal="center" vertical="top"/>
    </xf>
    <xf numFmtId="0" fontId="0" fillId="0" borderId="37" xfId="0" applyFont="1" applyBorder="1" applyAlignment="1">
      <alignment horizontal="center"/>
    </xf>
    <xf numFmtId="0" fontId="0" fillId="0" borderId="54" xfId="0" applyFont="1" applyBorder="1" applyAlignment="1">
      <alignment horizontal="center" vertical="center"/>
    </xf>
    <xf numFmtId="40" fontId="0" fillId="0" borderId="118" xfId="0" applyNumberFormat="1" applyFont="1" applyBorder="1" applyAlignment="1">
      <alignment vertical="center"/>
    </xf>
    <xf numFmtId="8" fontId="1" fillId="0" borderId="119" xfId="0" applyNumberFormat="1" applyFont="1" applyBorder="1" applyAlignment="1">
      <alignment vertical="center"/>
    </xf>
    <xf numFmtId="40" fontId="0" fillId="0" borderId="0" xfId="0" applyNumberFormat="1" applyFont="1" applyBorder="1" applyAlignment="1">
      <alignment/>
    </xf>
    <xf numFmtId="40" fontId="0" fillId="0" borderId="54" xfId="0" applyNumberFormat="1" applyFont="1" applyBorder="1" applyAlignment="1">
      <alignment vertical="center"/>
    </xf>
    <xf numFmtId="40" fontId="0" fillId="0" borderId="120" xfId="0" applyNumberFormat="1" applyFont="1" applyBorder="1" applyAlignment="1">
      <alignment vertical="center"/>
    </xf>
    <xf numFmtId="8" fontId="1" fillId="0" borderId="121" xfId="0" applyNumberFormat="1" applyFont="1" applyBorder="1" applyAlignment="1">
      <alignment vertical="center"/>
    </xf>
    <xf numFmtId="40" fontId="0" fillId="0" borderId="41" xfId="0" applyNumberFormat="1" applyFont="1" applyBorder="1" applyAlignment="1">
      <alignment/>
    </xf>
    <xf numFmtId="8" fontId="1" fillId="0" borderId="122" xfId="0" applyNumberFormat="1" applyFont="1" applyBorder="1" applyAlignment="1">
      <alignment vertical="center"/>
    </xf>
    <xf numFmtId="40" fontId="0" fillId="0" borderId="0" xfId="0" applyNumberFormat="1" applyFont="1" applyAlignment="1">
      <alignment/>
    </xf>
    <xf numFmtId="8" fontId="1" fillId="0" borderId="0" xfId="0" applyNumberFormat="1" applyFont="1" applyAlignment="1">
      <alignment/>
    </xf>
    <xf numFmtId="40" fontId="0" fillId="0" borderId="123" xfId="0" applyNumberFormat="1" applyFont="1" applyBorder="1" applyAlignment="1">
      <alignment vertical="center"/>
    </xf>
    <xf numFmtId="40" fontId="0" fillId="0" borderId="124" xfId="0" applyNumberFormat="1" applyFont="1" applyBorder="1" applyAlignment="1">
      <alignment vertical="center"/>
    </xf>
    <xf numFmtId="4" fontId="0" fillId="0" borderId="124" xfId="0" applyNumberFormat="1" applyFont="1" applyBorder="1" applyAlignment="1">
      <alignment vertical="center"/>
    </xf>
    <xf numFmtId="8" fontId="1" fillId="0" borderId="121" xfId="0" applyNumberFormat="1" applyFont="1" applyBorder="1" applyAlignment="1">
      <alignment horizontal="right" vertical="center"/>
    </xf>
    <xf numFmtId="40" fontId="0" fillId="0" borderId="54" xfId="0" applyNumberFormat="1" applyFont="1" applyBorder="1" applyAlignment="1">
      <alignment/>
    </xf>
    <xf numFmtId="40" fontId="0" fillId="0" borderId="118" xfId="0" applyNumberFormat="1" applyFont="1" applyBorder="1" applyAlignment="1">
      <alignment/>
    </xf>
    <xf numFmtId="40" fontId="0" fillId="0" borderId="120" xfId="0" applyNumberFormat="1" applyFont="1" applyBorder="1" applyAlignment="1">
      <alignment/>
    </xf>
    <xf numFmtId="8" fontId="1" fillId="0" borderId="119" xfId="0" applyNumberFormat="1" applyFont="1" applyBorder="1" applyAlignment="1">
      <alignment/>
    </xf>
    <xf numFmtId="40" fontId="0" fillId="0" borderId="125" xfId="0" applyNumberFormat="1" applyFont="1" applyBorder="1" applyAlignment="1">
      <alignment vertical="center"/>
    </xf>
    <xf numFmtId="40" fontId="0" fillId="0" borderId="126" xfId="0" applyNumberFormat="1" applyFont="1" applyBorder="1" applyAlignment="1">
      <alignment vertical="center"/>
    </xf>
    <xf numFmtId="165" fontId="1" fillId="0" borderId="77" xfId="0" applyNumberFormat="1" applyFont="1" applyBorder="1" applyAlignment="1">
      <alignment/>
    </xf>
    <xf numFmtId="40" fontId="0" fillId="0" borderId="33" xfId="0" applyNumberFormat="1" applyFont="1" applyBorder="1" applyAlignment="1">
      <alignment vertical="center"/>
    </xf>
    <xf numFmtId="40" fontId="0" fillId="0" borderId="83" xfId="0" applyNumberFormat="1" applyFont="1" applyBorder="1" applyAlignment="1">
      <alignment vertical="center"/>
    </xf>
    <xf numFmtId="0" fontId="29" fillId="0" borderId="0" xfId="0" applyFont="1" applyBorder="1" applyAlignment="1">
      <alignment horizontal="centerContinuous" vertical="top"/>
    </xf>
    <xf numFmtId="1" fontId="30" fillId="0" borderId="34" xfId="0" applyNumberFormat="1" applyFont="1" applyBorder="1" applyAlignment="1">
      <alignment horizontal="center"/>
    </xf>
    <xf numFmtId="0" fontId="30" fillId="0" borderId="50" xfId="0" applyFont="1" applyBorder="1" applyAlignment="1">
      <alignment horizontal="center" vertical="top"/>
    </xf>
    <xf numFmtId="8" fontId="31" fillId="0" borderId="36" xfId="0" applyNumberFormat="1" applyFont="1" applyBorder="1" applyAlignment="1">
      <alignment vertical="center"/>
    </xf>
    <xf numFmtId="8" fontId="31" fillId="0" borderId="33" xfId="0" applyNumberFormat="1" applyFont="1" applyBorder="1" applyAlignment="1">
      <alignment vertical="center"/>
    </xf>
    <xf numFmtId="8" fontId="31" fillId="0" borderId="70" xfId="0" applyNumberFormat="1" applyFont="1" applyBorder="1" applyAlignment="1">
      <alignment vertical="center"/>
    </xf>
    <xf numFmtId="8" fontId="31" fillId="0" borderId="72" xfId="0" applyNumberFormat="1" applyFont="1" applyBorder="1" applyAlignment="1">
      <alignment vertical="center"/>
    </xf>
    <xf numFmtId="8" fontId="30" fillId="0" borderId="35" xfId="0" applyNumberFormat="1" applyFont="1" applyBorder="1" applyAlignment="1">
      <alignment vertical="center"/>
    </xf>
    <xf numFmtId="40" fontId="30" fillId="0" borderId="0" xfId="0" applyNumberFormat="1" applyFont="1" applyAlignment="1">
      <alignment/>
    </xf>
    <xf numFmtId="8" fontId="30" fillId="0" borderId="0" xfId="0" applyNumberFormat="1" applyFont="1" applyAlignment="1">
      <alignment/>
    </xf>
    <xf numFmtId="0" fontId="30" fillId="0" borderId="0" xfId="0" applyFont="1" applyAlignment="1">
      <alignment/>
    </xf>
    <xf numFmtId="40" fontId="7" fillId="0" borderId="127" xfId="0" applyNumberFormat="1" applyFont="1" applyBorder="1" applyAlignment="1">
      <alignment vertical="center"/>
    </xf>
    <xf numFmtId="40" fontId="7" fillId="0" borderId="115" xfId="0" applyNumberFormat="1" applyFont="1" applyBorder="1" applyAlignment="1">
      <alignment/>
    </xf>
    <xf numFmtId="8" fontId="0" fillId="0" borderId="0" xfId="0" applyNumberFormat="1" applyAlignment="1">
      <alignment vertical="center"/>
    </xf>
    <xf numFmtId="8" fontId="1" fillId="0" borderId="0" xfId="0" applyNumberFormat="1" applyFont="1" applyAlignment="1">
      <alignment vertical="center"/>
    </xf>
    <xf numFmtId="4" fontId="0" fillId="0" borderId="0" xfId="0" applyNumberFormat="1" applyAlignment="1">
      <alignment vertical="center"/>
    </xf>
    <xf numFmtId="4" fontId="1" fillId="0" borderId="0" xfId="0" applyNumberFormat="1" applyFont="1" applyAlignment="1">
      <alignment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40" fontId="0" fillId="0" borderId="128" xfId="0" applyNumberFormat="1" applyFont="1" applyBorder="1" applyAlignment="1">
      <alignment vertical="center"/>
    </xf>
    <xf numFmtId="40" fontId="12" fillId="0" borderId="80" xfId="0" applyNumberFormat="1" applyFont="1" applyBorder="1" applyAlignment="1">
      <alignment vertical="center"/>
    </xf>
    <xf numFmtId="40" fontId="20" fillId="0" borderId="44" xfId="0" applyNumberFormat="1" applyFont="1" applyBorder="1" applyAlignment="1">
      <alignment vertical="center"/>
    </xf>
    <xf numFmtId="4" fontId="0" fillId="0" borderId="128" xfId="0" applyNumberFormat="1" applyFont="1" applyBorder="1" applyAlignment="1">
      <alignment vertical="center"/>
    </xf>
    <xf numFmtId="4" fontId="12" fillId="0" borderId="80" xfId="0" applyNumberFormat="1" applyFont="1" applyBorder="1" applyAlignment="1">
      <alignment vertical="center"/>
    </xf>
    <xf numFmtId="4" fontId="20" fillId="0" borderId="129" xfId="0" applyNumberFormat="1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130" xfId="0" applyBorder="1" applyAlignment="1">
      <alignment horizontal="center"/>
    </xf>
    <xf numFmtId="0" fontId="0" fillId="0" borderId="131" xfId="0" applyBorder="1" applyAlignment="1">
      <alignment/>
    </xf>
    <xf numFmtId="40" fontId="7" fillId="0" borderId="132" xfId="0" applyNumberFormat="1" applyFont="1" applyBorder="1" applyAlignment="1">
      <alignment vertical="center"/>
    </xf>
    <xf numFmtId="0" fontId="0" fillId="0" borderId="63" xfId="0" applyBorder="1" applyAlignment="1">
      <alignment horizontal="center"/>
    </xf>
    <xf numFmtId="0" fontId="0" fillId="0" borderId="64" xfId="0" applyBorder="1" applyAlignment="1">
      <alignment/>
    </xf>
    <xf numFmtId="40" fontId="0" fillId="0" borderId="85" xfId="0" applyNumberFormat="1" applyFont="1" applyBorder="1" applyAlignment="1">
      <alignment/>
    </xf>
    <xf numFmtId="40" fontId="12" fillId="0" borderId="71" xfId="0" applyNumberFormat="1" applyFont="1" applyBorder="1" applyAlignment="1">
      <alignment/>
    </xf>
    <xf numFmtId="40" fontId="20" fillId="0" borderId="85" xfId="0" applyNumberFormat="1" applyFont="1" applyBorder="1" applyAlignment="1">
      <alignment/>
    </xf>
    <xf numFmtId="0" fontId="0" fillId="0" borderId="64" xfId="0" applyFont="1" applyBorder="1" applyAlignment="1">
      <alignment vertical="center"/>
    </xf>
    <xf numFmtId="0" fontId="0" fillId="0" borderId="111" xfId="0" applyBorder="1" applyAlignment="1">
      <alignment horizontal="center" vertical="center"/>
    </xf>
    <xf numFmtId="0" fontId="0" fillId="0" borderId="112" xfId="0" applyBorder="1" applyAlignment="1">
      <alignment vertical="center"/>
    </xf>
    <xf numFmtId="40" fontId="7" fillId="0" borderId="115" xfId="0" applyNumberFormat="1" applyFont="1" applyBorder="1" applyAlignment="1">
      <alignment vertical="center"/>
    </xf>
    <xf numFmtId="1" fontId="6" fillId="0" borderId="133" xfId="0" applyNumberFormat="1" applyFont="1" applyBorder="1" applyAlignment="1">
      <alignment horizontal="center"/>
    </xf>
    <xf numFmtId="0" fontId="6" fillId="0" borderId="134" xfId="0" applyFont="1" applyBorder="1" applyAlignment="1">
      <alignment horizontal="center" vertical="top"/>
    </xf>
    <xf numFmtId="40" fontId="12" fillId="0" borderId="87" xfId="0" applyNumberFormat="1" applyFont="1" applyBorder="1" applyAlignment="1">
      <alignment/>
    </xf>
    <xf numFmtId="40" fontId="12" fillId="0" borderId="74" xfId="0" applyNumberFormat="1" applyFont="1" applyBorder="1" applyAlignment="1">
      <alignment/>
    </xf>
    <xf numFmtId="40" fontId="12" fillId="0" borderId="74" xfId="0" applyNumberFormat="1" applyFont="1" applyBorder="1" applyAlignment="1">
      <alignment vertical="center"/>
    </xf>
    <xf numFmtId="8" fontId="6" fillId="0" borderId="135" xfId="0" applyNumberFormat="1" applyFont="1" applyBorder="1" applyAlignment="1">
      <alignment vertical="center"/>
    </xf>
    <xf numFmtId="0" fontId="0" fillId="0" borderId="103" xfId="0" applyBorder="1" applyAlignment="1">
      <alignment horizontal="center" vertical="center"/>
    </xf>
    <xf numFmtId="0" fontId="0" fillId="0" borderId="136" xfId="0" applyBorder="1" applyAlignment="1">
      <alignment vertical="center"/>
    </xf>
    <xf numFmtId="40" fontId="7" fillId="0" borderId="137" xfId="0" applyNumberFormat="1" applyFont="1" applyBorder="1" applyAlignment="1">
      <alignment vertical="center"/>
    </xf>
    <xf numFmtId="0" fontId="0" fillId="0" borderId="138" xfId="0" applyBorder="1" applyAlignment="1">
      <alignment horizontal="center" vertical="center"/>
    </xf>
    <xf numFmtId="0" fontId="0" fillId="0" borderId="139" xfId="0" applyBorder="1" applyAlignment="1">
      <alignment vertical="center"/>
    </xf>
    <xf numFmtId="40" fontId="7" fillId="0" borderId="140" xfId="0" applyNumberFormat="1" applyFont="1" applyBorder="1" applyAlignment="1">
      <alignment vertical="center"/>
    </xf>
    <xf numFmtId="40" fontId="0" fillId="0" borderId="120" xfId="0" applyNumberFormat="1" applyFont="1" applyBorder="1" applyAlignment="1">
      <alignment vertical="center"/>
    </xf>
    <xf numFmtId="0" fontId="65" fillId="0" borderId="117" xfId="0" applyFont="1" applyBorder="1" applyAlignment="1">
      <alignment horizontal="center" vertical="top"/>
    </xf>
    <xf numFmtId="40" fontId="65" fillId="0" borderId="79" xfId="0" applyNumberFormat="1" applyFont="1" applyBorder="1" applyAlignment="1">
      <alignment vertical="center"/>
    </xf>
    <xf numFmtId="4" fontId="66" fillId="0" borderId="128" xfId="0" applyNumberFormat="1" applyFont="1" applyBorder="1" applyAlignment="1">
      <alignment vertical="center"/>
    </xf>
    <xf numFmtId="8" fontId="65" fillId="0" borderId="121" xfId="0" applyNumberFormat="1" applyFont="1" applyBorder="1" applyAlignment="1">
      <alignment horizontal="right" vertical="center"/>
    </xf>
    <xf numFmtId="40" fontId="65" fillId="0" borderId="43" xfId="0" applyNumberFormat="1" applyFont="1" applyBorder="1" applyAlignment="1">
      <alignment vertical="center"/>
    </xf>
    <xf numFmtId="40" fontId="7" fillId="0" borderId="107" xfId="0" applyNumberFormat="1" applyFont="1" applyBorder="1" applyAlignment="1">
      <alignment horizontal="right" vertical="center"/>
    </xf>
    <xf numFmtId="40" fontId="0" fillId="0" borderId="141" xfId="0" applyNumberFormat="1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1" fontId="65" fillId="0" borderId="116" xfId="0" applyNumberFormat="1" applyFont="1" applyBorder="1" applyAlignment="1">
      <alignment horizontal="center"/>
    </xf>
    <xf numFmtId="40" fontId="66" fillId="0" borderId="79" xfId="0" applyNumberFormat="1" applyFont="1" applyBorder="1" applyAlignment="1">
      <alignment vertical="center"/>
    </xf>
    <xf numFmtId="40" fontId="66" fillId="0" borderId="84" xfId="0" applyNumberFormat="1" applyFont="1" applyBorder="1" applyAlignment="1">
      <alignment vertical="center"/>
    </xf>
    <xf numFmtId="8" fontId="65" fillId="0" borderId="69" xfId="0" applyNumberFormat="1" applyFont="1" applyBorder="1" applyAlignment="1">
      <alignment vertical="center"/>
    </xf>
    <xf numFmtId="40" fontId="65" fillId="0" borderId="0" xfId="0" applyNumberFormat="1" applyFont="1" applyBorder="1" applyAlignment="1">
      <alignment/>
    </xf>
    <xf numFmtId="40" fontId="65" fillId="0" borderId="53" xfId="0" applyNumberFormat="1" applyFont="1" applyBorder="1" applyAlignment="1">
      <alignment vertical="center"/>
    </xf>
    <xf numFmtId="40" fontId="66" fillId="0" borderId="86" xfId="0" applyNumberFormat="1" applyFont="1" applyBorder="1" applyAlignment="1">
      <alignment vertical="center"/>
    </xf>
    <xf numFmtId="8" fontId="65" fillId="0" borderId="15" xfId="0" applyNumberFormat="1" applyFont="1" applyBorder="1" applyAlignment="1">
      <alignment vertical="center"/>
    </xf>
    <xf numFmtId="40" fontId="65" fillId="0" borderId="41" xfId="0" applyNumberFormat="1" applyFont="1" applyBorder="1" applyAlignment="1">
      <alignment/>
    </xf>
    <xf numFmtId="8" fontId="65" fillId="0" borderId="62" xfId="0" applyNumberFormat="1" applyFont="1" applyBorder="1" applyAlignment="1">
      <alignment vertical="center"/>
    </xf>
    <xf numFmtId="40" fontId="66" fillId="0" borderId="85" xfId="0" applyNumberFormat="1" applyFont="1" applyBorder="1" applyAlignment="1">
      <alignment vertical="center"/>
    </xf>
    <xf numFmtId="8" fontId="65" fillId="0" borderId="121" xfId="0" applyNumberFormat="1" applyFont="1" applyBorder="1" applyAlignment="1">
      <alignment vertical="center"/>
    </xf>
    <xf numFmtId="40" fontId="66" fillId="0" borderId="120" xfId="0" applyNumberFormat="1" applyFont="1" applyBorder="1" applyAlignment="1">
      <alignment vertical="center"/>
    </xf>
    <xf numFmtId="40" fontId="66" fillId="0" borderId="126" xfId="0" applyNumberFormat="1" applyFont="1" applyBorder="1" applyAlignment="1">
      <alignment vertical="center"/>
    </xf>
    <xf numFmtId="40" fontId="66" fillId="0" borderId="124" xfId="0" applyNumberFormat="1" applyFont="1" applyBorder="1" applyAlignment="1">
      <alignment vertical="center"/>
    </xf>
    <xf numFmtId="40" fontId="66" fillId="0" borderId="118" xfId="0" applyNumberFormat="1" applyFont="1" applyBorder="1" applyAlignment="1">
      <alignment vertical="center"/>
    </xf>
    <xf numFmtId="40" fontId="66" fillId="0" borderId="43" xfId="0" applyNumberFormat="1" applyFont="1" applyBorder="1" applyAlignment="1">
      <alignment vertical="center"/>
    </xf>
    <xf numFmtId="4" fontId="65" fillId="0" borderId="124" xfId="0" applyNumberFormat="1" applyFont="1" applyBorder="1" applyAlignment="1">
      <alignment vertical="center"/>
    </xf>
    <xf numFmtId="0" fontId="66" fillId="0" borderId="37" xfId="0" applyFont="1" applyBorder="1" applyAlignment="1">
      <alignment horizontal="center"/>
    </xf>
    <xf numFmtId="0" fontId="66" fillId="0" borderId="54" xfId="0" applyFont="1" applyBorder="1" applyAlignment="1">
      <alignment horizontal="center" vertical="center"/>
    </xf>
    <xf numFmtId="8" fontId="65" fillId="0" borderId="58" xfId="0" applyNumberFormat="1" applyFont="1" applyBorder="1" applyAlignment="1">
      <alignment vertical="center"/>
    </xf>
    <xf numFmtId="40" fontId="65" fillId="0" borderId="53" xfId="0" applyNumberFormat="1" applyFont="1" applyBorder="1" applyAlignment="1">
      <alignment/>
    </xf>
    <xf numFmtId="40" fontId="66" fillId="0" borderId="79" xfId="0" applyNumberFormat="1" applyFont="1" applyBorder="1" applyAlignment="1">
      <alignment/>
    </xf>
    <xf numFmtId="8" fontId="65" fillId="0" borderId="58" xfId="0" applyNumberFormat="1" applyFont="1" applyBorder="1" applyAlignment="1">
      <alignment/>
    </xf>
    <xf numFmtId="0" fontId="66" fillId="0" borderId="0" xfId="0" applyFont="1" applyAlignment="1">
      <alignment/>
    </xf>
    <xf numFmtId="40" fontId="66" fillId="0" borderId="53" xfId="0" applyNumberFormat="1" applyFont="1" applyBorder="1" applyAlignment="1">
      <alignment vertical="center"/>
    </xf>
    <xf numFmtId="40" fontId="66" fillId="0" borderId="44" xfId="0" applyNumberFormat="1" applyFont="1" applyBorder="1" applyAlignment="1">
      <alignment vertical="center"/>
    </xf>
    <xf numFmtId="0" fontId="65" fillId="0" borderId="34" xfId="0" applyFont="1" applyBorder="1" applyAlignment="1">
      <alignment horizontal="center"/>
    </xf>
    <xf numFmtId="0" fontId="65" fillId="0" borderId="50" xfId="0" applyFont="1" applyBorder="1" applyAlignment="1">
      <alignment horizontal="center" vertical="top"/>
    </xf>
    <xf numFmtId="8" fontId="66" fillId="0" borderId="36" xfId="0" applyNumberFormat="1" applyFont="1" applyBorder="1" applyAlignment="1">
      <alignment vertical="center"/>
    </xf>
    <xf numFmtId="8" fontId="66" fillId="0" borderId="33" xfId="0" applyNumberFormat="1" applyFont="1" applyBorder="1" applyAlignment="1">
      <alignment vertical="center"/>
    </xf>
    <xf numFmtId="8" fontId="66" fillId="0" borderId="72" xfId="0" applyNumberFormat="1" applyFont="1" applyBorder="1" applyAlignment="1">
      <alignment vertical="center"/>
    </xf>
    <xf numFmtId="8" fontId="65" fillId="0" borderId="35" xfId="0" applyNumberFormat="1" applyFont="1" applyBorder="1" applyAlignment="1">
      <alignment vertical="center"/>
    </xf>
    <xf numFmtId="165" fontId="65" fillId="0" borderId="77" xfId="0" applyNumberFormat="1" applyFont="1" applyBorder="1" applyAlignment="1">
      <alignment/>
    </xf>
    <xf numFmtId="40" fontId="66" fillId="0" borderId="53" xfId="0" applyNumberFormat="1" applyFont="1" applyBorder="1" applyAlignment="1">
      <alignment/>
    </xf>
    <xf numFmtId="40" fontId="66" fillId="0" borderId="79" xfId="0" applyNumberFormat="1" applyFont="1" applyBorder="1" applyAlignment="1">
      <alignment/>
    </xf>
    <xf numFmtId="40" fontId="66" fillId="0" borderId="85" xfId="0" applyNumberFormat="1" applyFont="1" applyBorder="1" applyAlignment="1">
      <alignment/>
    </xf>
    <xf numFmtId="8" fontId="65" fillId="0" borderId="15" xfId="0" applyNumberFormat="1" applyFont="1" applyBorder="1" applyAlignment="1">
      <alignment/>
    </xf>
    <xf numFmtId="40" fontId="66" fillId="0" borderId="44" xfId="0" applyNumberFormat="1" applyFont="1" applyBorder="1" applyAlignment="1">
      <alignment/>
    </xf>
    <xf numFmtId="8" fontId="65" fillId="0" borderId="81" xfId="0" applyNumberFormat="1" applyFont="1" applyBorder="1" applyAlignment="1">
      <alignment vertical="center"/>
    </xf>
    <xf numFmtId="8" fontId="67" fillId="0" borderId="81" xfId="0" applyNumberFormat="1" applyFont="1" applyBorder="1" applyAlignment="1">
      <alignment vertical="center"/>
    </xf>
    <xf numFmtId="0" fontId="1" fillId="0" borderId="0" xfId="0" applyFont="1" applyBorder="1" applyAlignment="1">
      <alignment/>
    </xf>
    <xf numFmtId="8" fontId="9" fillId="0" borderId="0" xfId="0" applyNumberFormat="1" applyFont="1" applyBorder="1" applyAlignment="1">
      <alignment/>
    </xf>
    <xf numFmtId="0" fontId="0" fillId="0" borderId="0" xfId="0" applyBorder="1" applyAlignment="1">
      <alignment vertical="center"/>
    </xf>
    <xf numFmtId="14" fontId="6" fillId="0" borderId="50" xfId="0" applyNumberFormat="1" applyFont="1" applyBorder="1" applyAlignment="1">
      <alignment horizontal="center" vertical="top"/>
    </xf>
    <xf numFmtId="14" fontId="6" fillId="0" borderId="50" xfId="0" applyNumberFormat="1" applyFont="1" applyBorder="1" applyAlignment="1">
      <alignment horizontal="center" vertical="top"/>
    </xf>
    <xf numFmtId="8" fontId="12" fillId="0" borderId="128" xfId="0" applyNumberFormat="1" applyFont="1" applyBorder="1" applyAlignment="1">
      <alignment vertical="center"/>
    </xf>
    <xf numFmtId="8" fontId="12" fillId="0" borderId="142" xfId="0" applyNumberFormat="1" applyFont="1" applyBorder="1" applyAlignment="1">
      <alignment vertical="center"/>
    </xf>
    <xf numFmtId="164" fontId="1" fillId="0" borderId="0" xfId="0" applyNumberFormat="1" applyFont="1" applyAlignment="1">
      <alignment vertical="center"/>
    </xf>
    <xf numFmtId="164" fontId="0" fillId="0" borderId="0" xfId="0" applyNumberFormat="1" applyAlignment="1">
      <alignment vertical="center"/>
    </xf>
    <xf numFmtId="0" fontId="0" fillId="0" borderId="143" xfId="0" applyBorder="1" applyAlignment="1">
      <alignment horizontal="center"/>
    </xf>
    <xf numFmtId="0" fontId="0" fillId="0" borderId="144" xfId="0" applyBorder="1" applyAlignment="1">
      <alignment/>
    </xf>
    <xf numFmtId="8" fontId="68" fillId="0" borderId="33" xfId="0" applyNumberFormat="1" applyFont="1" applyBorder="1" applyAlignment="1">
      <alignment vertical="center"/>
    </xf>
    <xf numFmtId="8" fontId="69" fillId="0" borderId="74" xfId="0" applyNumberFormat="1" applyFont="1" applyBorder="1" applyAlignment="1">
      <alignment vertical="center"/>
    </xf>
    <xf numFmtId="8" fontId="69" fillId="0" borderId="33" xfId="0" applyNumberFormat="1" applyFont="1" applyBorder="1" applyAlignment="1">
      <alignment vertical="center"/>
    </xf>
    <xf numFmtId="0" fontId="1" fillId="0" borderId="145" xfId="0" applyFont="1" applyBorder="1" applyAlignment="1">
      <alignment/>
    </xf>
    <xf numFmtId="0" fontId="1" fillId="0" borderId="145" xfId="0" applyFont="1" applyBorder="1" applyAlignment="1">
      <alignment horizontal="right"/>
    </xf>
    <xf numFmtId="8" fontId="9" fillId="0" borderId="145" xfId="0" applyNumberFormat="1" applyFont="1" applyBorder="1" applyAlignment="1">
      <alignment/>
    </xf>
    <xf numFmtId="0" fontId="0" fillId="0" borderId="96" xfId="0" applyFont="1" applyBorder="1" applyAlignment="1">
      <alignment/>
    </xf>
    <xf numFmtId="0" fontId="0" fillId="0" borderId="13" xfId="0" applyBorder="1" applyAlignment="1">
      <alignment/>
    </xf>
    <xf numFmtId="40" fontId="0" fillId="0" borderId="124" xfId="0" applyNumberFormat="1" applyFont="1" applyBorder="1" applyAlignment="1">
      <alignment/>
    </xf>
    <xf numFmtId="40" fontId="66" fillId="0" borderId="53" xfId="0" applyNumberFormat="1" applyFont="1" applyBorder="1" applyAlignment="1">
      <alignment/>
    </xf>
    <xf numFmtId="40" fontId="12" fillId="0" borderId="36" xfId="0" applyNumberFormat="1" applyFont="1" applyBorder="1" applyAlignment="1">
      <alignment/>
    </xf>
    <xf numFmtId="40" fontId="20" fillId="0" borderId="53" xfId="0" applyNumberFormat="1" applyFont="1" applyBorder="1" applyAlignment="1">
      <alignment/>
    </xf>
    <xf numFmtId="0" fontId="0" fillId="0" borderId="146" xfId="0" applyBorder="1" applyAlignment="1">
      <alignment vertical="center"/>
    </xf>
    <xf numFmtId="40" fontId="0" fillId="0" borderId="70" xfId="0" applyNumberFormat="1" applyFont="1" applyBorder="1" applyAlignment="1">
      <alignment vertical="center"/>
    </xf>
    <xf numFmtId="40" fontId="20" fillId="0" borderId="82" xfId="0" applyNumberFormat="1" applyFont="1" applyBorder="1" applyAlignment="1">
      <alignment vertical="center"/>
    </xf>
    <xf numFmtId="0" fontId="0" fillId="0" borderId="147" xfId="0" applyNumberFormat="1" applyFont="1" applyBorder="1" applyAlignment="1">
      <alignment horizontal="center" vertical="center"/>
    </xf>
    <xf numFmtId="40" fontId="0" fillId="0" borderId="148" xfId="0" applyNumberFormat="1" applyFont="1" applyBorder="1" applyAlignment="1">
      <alignment vertical="center"/>
    </xf>
    <xf numFmtId="0" fontId="0" fillId="0" borderId="56" xfId="0" applyFont="1" applyBorder="1" applyAlignment="1">
      <alignment vertical="center"/>
    </xf>
    <xf numFmtId="40" fontId="69" fillId="0" borderId="79" xfId="0" applyNumberFormat="1" applyFont="1" applyBorder="1" applyAlignment="1">
      <alignment vertical="center"/>
    </xf>
    <xf numFmtId="40" fontId="69" fillId="0" borderId="82" xfId="0" applyNumberFormat="1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52" xfId="0" applyFont="1" applyBorder="1" applyAlignment="1">
      <alignment vertical="center"/>
    </xf>
    <xf numFmtId="0" fontId="0" fillId="0" borderId="148" xfId="0" applyNumberFormat="1" applyFont="1" applyBorder="1" applyAlignment="1">
      <alignment horizontal="center" vertical="center"/>
    </xf>
    <xf numFmtId="0" fontId="0" fillId="0" borderId="149" xfId="0" applyBorder="1" applyAlignment="1">
      <alignment vertical="center"/>
    </xf>
    <xf numFmtId="0" fontId="4" fillId="0" borderId="150" xfId="0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150" xfId="0" applyFont="1" applyFill="1" applyBorder="1" applyAlignment="1">
      <alignment horizontal="center" vertical="top"/>
    </xf>
    <xf numFmtId="0" fontId="4" fillId="0" borderId="151" xfId="0" applyFont="1" applyBorder="1" applyAlignment="1">
      <alignment horizontal="center"/>
    </xf>
    <xf numFmtId="0" fontId="4" fillId="0" borderId="152" xfId="0" applyFont="1" applyBorder="1" applyAlignment="1">
      <alignment horizontal="center"/>
    </xf>
    <xf numFmtId="0" fontId="4" fillId="0" borderId="151" xfId="0" applyFont="1" applyBorder="1" applyAlignment="1">
      <alignment horizontal="center"/>
    </xf>
    <xf numFmtId="0" fontId="4" fillId="0" borderId="152" xfId="0" applyFont="1" applyBorder="1" applyAlignment="1">
      <alignment horizontal="center"/>
    </xf>
    <xf numFmtId="0" fontId="4" fillId="0" borderId="0" xfId="0" applyFont="1" applyFill="1" applyBorder="1" applyAlignment="1">
      <alignment horizontal="center" vertical="top"/>
    </xf>
    <xf numFmtId="0" fontId="4" fillId="0" borderId="150" xfId="0" applyFont="1" applyBorder="1" applyAlignment="1">
      <alignment horizontal="center" vertical="center"/>
    </xf>
    <xf numFmtId="0" fontId="4" fillId="0" borderId="152" xfId="0" applyFont="1" applyBorder="1" applyAlignment="1">
      <alignment horizontal="center" vertical="center"/>
    </xf>
    <xf numFmtId="0" fontId="4" fillId="0" borderId="153" xfId="0" applyFont="1" applyBorder="1" applyAlignment="1">
      <alignment horizontal="center" vertical="center"/>
    </xf>
    <xf numFmtId="0" fontId="4" fillId="0" borderId="154" xfId="0" applyFont="1" applyBorder="1" applyAlignment="1">
      <alignment horizontal="center" vertical="center"/>
    </xf>
    <xf numFmtId="0" fontId="4" fillId="0" borderId="151" xfId="0" applyFont="1" applyBorder="1" applyAlignment="1">
      <alignment horizontal="center" vertical="center"/>
    </xf>
    <xf numFmtId="0" fontId="4" fillId="0" borderId="145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/>
    </xf>
    <xf numFmtId="0" fontId="4" fillId="0" borderId="154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52"/>
  <sheetViews>
    <sheetView showGridLines="0" zoomScalePageLayoutView="0" workbookViewId="0" topLeftCell="A1">
      <pane xSplit="1" ySplit="4" topLeftCell="B17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85" sqref="A185"/>
    </sheetView>
  </sheetViews>
  <sheetFormatPr defaultColWidth="9.140625" defaultRowHeight="12.75"/>
  <cols>
    <col min="1" max="1" width="11.00390625" style="15" customWidth="1"/>
    <col min="2" max="2" width="39.7109375" style="15" customWidth="1"/>
    <col min="3" max="16384" width="9.140625" style="15" customWidth="1"/>
  </cols>
  <sheetData>
    <row r="1" spans="1:2" ht="18">
      <c r="A1" s="17" t="s">
        <v>0</v>
      </c>
      <c r="B1" s="11"/>
    </row>
    <row r="2" spans="1:2" ht="22.5" customHeight="1" thickBot="1">
      <c r="A2" s="18" t="s">
        <v>1</v>
      </c>
      <c r="B2" s="11"/>
    </row>
    <row r="3" spans="1:2" s="21" customFormat="1" ht="13.5" thickTop="1">
      <c r="A3" s="19" t="s">
        <v>2</v>
      </c>
      <c r="B3" s="20"/>
    </row>
    <row r="4" spans="1:2" s="21" customFormat="1" ht="13.5" thickBot="1">
      <c r="A4" s="22" t="s">
        <v>4</v>
      </c>
      <c r="B4" s="23" t="s">
        <v>5</v>
      </c>
    </row>
    <row r="5" spans="1:2" s="25" customFormat="1" ht="21.75" customHeight="1" thickTop="1">
      <c r="A5" s="24" t="s">
        <v>8</v>
      </c>
      <c r="B5" s="12"/>
    </row>
    <row r="6" spans="1:2" ht="12.75">
      <c r="A6" s="26">
        <v>400113</v>
      </c>
      <c r="B6" s="27" t="s">
        <v>9</v>
      </c>
    </row>
    <row r="7" spans="1:2" ht="12.75">
      <c r="A7" s="28">
        <v>400301</v>
      </c>
      <c r="B7" s="29" t="s">
        <v>10</v>
      </c>
    </row>
    <row r="8" spans="1:2" ht="12.75">
      <c r="A8" s="28">
        <v>401110</v>
      </c>
      <c r="B8" s="29" t="s">
        <v>11</v>
      </c>
    </row>
    <row r="9" spans="1:2" ht="12.75">
      <c r="A9" s="28">
        <v>401120</v>
      </c>
      <c r="B9" s="29" t="s">
        <v>168</v>
      </c>
    </row>
    <row r="10" spans="1:2" ht="12.75">
      <c r="A10" s="28">
        <v>401156</v>
      </c>
      <c r="B10" s="29" t="s">
        <v>12</v>
      </c>
    </row>
    <row r="11" spans="1:2" ht="12.75">
      <c r="A11" s="28">
        <v>401160</v>
      </c>
      <c r="B11" s="29" t="s">
        <v>13</v>
      </c>
    </row>
    <row r="12" spans="1:2" ht="12.75">
      <c r="A12" s="28">
        <v>401161</v>
      </c>
      <c r="B12" s="29" t="s">
        <v>14</v>
      </c>
    </row>
    <row r="13" spans="1:2" ht="12.75">
      <c r="A13" s="28">
        <v>401162</v>
      </c>
      <c r="B13" s="29" t="s">
        <v>15</v>
      </c>
    </row>
    <row r="14" spans="1:2" ht="12.75">
      <c r="A14" s="28">
        <v>401301</v>
      </c>
      <c r="B14" s="29" t="s">
        <v>16</v>
      </c>
    </row>
    <row r="15" spans="1:2" ht="12.75">
      <c r="A15" s="28">
        <v>402140</v>
      </c>
      <c r="B15" s="29" t="s">
        <v>17</v>
      </c>
    </row>
    <row r="16" spans="1:2" ht="12.75">
      <c r="A16" s="28">
        <v>402156</v>
      </c>
      <c r="B16" s="29" t="s">
        <v>12</v>
      </c>
    </row>
    <row r="17" spans="1:2" ht="12.75">
      <c r="A17" s="28">
        <v>402160</v>
      </c>
      <c r="B17" s="29" t="s">
        <v>18</v>
      </c>
    </row>
    <row r="18" spans="1:2" ht="12.75">
      <c r="A18" s="28">
        <v>402161</v>
      </c>
      <c r="B18" s="29" t="s">
        <v>14</v>
      </c>
    </row>
    <row r="19" spans="1:2" ht="12.75">
      <c r="A19" s="28">
        <v>402162</v>
      </c>
      <c r="B19" s="29" t="s">
        <v>15</v>
      </c>
    </row>
    <row r="20" spans="1:2" ht="12.75">
      <c r="A20" s="28">
        <v>402210</v>
      </c>
      <c r="B20" s="29" t="s">
        <v>19</v>
      </c>
    </row>
    <row r="21" spans="1:2" ht="12.75">
      <c r="A21" s="28">
        <v>402211</v>
      </c>
      <c r="B21" s="29" t="s">
        <v>20</v>
      </c>
    </row>
    <row r="22" spans="1:2" ht="12.75">
      <c r="A22" s="28">
        <v>402260</v>
      </c>
      <c r="B22" s="29" t="s">
        <v>21</v>
      </c>
    </row>
    <row r="23" spans="1:2" ht="12.75">
      <c r="A23" s="28">
        <v>402300</v>
      </c>
      <c r="B23" s="29" t="s">
        <v>22</v>
      </c>
    </row>
    <row r="24" spans="1:2" ht="12.75">
      <c r="A24" s="28">
        <v>402311</v>
      </c>
      <c r="B24" s="29" t="s">
        <v>23</v>
      </c>
    </row>
    <row r="25" spans="1:2" ht="12.75">
      <c r="A25" s="28">
        <v>402313</v>
      </c>
      <c r="B25" s="29" t="s">
        <v>24</v>
      </c>
    </row>
    <row r="26" spans="1:2" ht="12.75">
      <c r="A26" s="28">
        <v>402314</v>
      </c>
      <c r="B26" s="29" t="s">
        <v>25</v>
      </c>
    </row>
    <row r="27" spans="1:2" ht="12.75">
      <c r="A27" s="28">
        <v>402321</v>
      </c>
      <c r="B27" s="29" t="s">
        <v>26</v>
      </c>
    </row>
    <row r="28" spans="1:2" ht="12.75">
      <c r="A28" s="28">
        <v>402331</v>
      </c>
      <c r="B28" s="29" t="s">
        <v>27</v>
      </c>
    </row>
    <row r="29" spans="1:2" ht="12.75">
      <c r="A29" s="28">
        <v>402341</v>
      </c>
      <c r="B29" s="29" t="s">
        <v>28</v>
      </c>
    </row>
    <row r="30" spans="1:2" ht="12.75">
      <c r="A30" s="28">
        <v>402342</v>
      </c>
      <c r="B30" s="29" t="s">
        <v>29</v>
      </c>
    </row>
    <row r="31" spans="1:2" ht="12.75">
      <c r="A31" s="28">
        <v>402350</v>
      </c>
      <c r="B31" s="29" t="s">
        <v>30</v>
      </c>
    </row>
    <row r="32" spans="1:2" ht="12.75">
      <c r="A32" s="28">
        <v>402374</v>
      </c>
      <c r="B32" s="29" t="s">
        <v>31</v>
      </c>
    </row>
    <row r="33" spans="1:2" ht="12.75">
      <c r="A33" s="28">
        <v>402450</v>
      </c>
      <c r="B33" s="29" t="s">
        <v>32</v>
      </c>
    </row>
    <row r="34" spans="1:2" ht="12.75">
      <c r="A34" s="28">
        <v>402460</v>
      </c>
      <c r="B34" s="29" t="s">
        <v>33</v>
      </c>
    </row>
    <row r="35" spans="1:2" ht="12.75">
      <c r="A35" s="28">
        <v>402500</v>
      </c>
      <c r="B35" s="29" t="s">
        <v>34</v>
      </c>
    </row>
    <row r="36" spans="1:2" ht="12.75">
      <c r="A36" s="30">
        <v>402750</v>
      </c>
      <c r="B36" s="31" t="s">
        <v>35</v>
      </c>
    </row>
    <row r="37" spans="1:2" s="34" customFormat="1" ht="13.5" thickBot="1">
      <c r="A37" s="32"/>
      <c r="B37" s="33" t="s">
        <v>7</v>
      </c>
    </row>
    <row r="38" spans="1:2" s="25" customFormat="1" ht="21.75" customHeight="1">
      <c r="A38" s="24" t="s">
        <v>36</v>
      </c>
      <c r="B38" s="12"/>
    </row>
    <row r="39" spans="1:2" ht="12.75">
      <c r="A39" s="26">
        <v>403140</v>
      </c>
      <c r="B39" s="27" t="s">
        <v>37</v>
      </c>
    </row>
    <row r="40" spans="1:2" ht="12.75">
      <c r="A40" s="28">
        <v>403156</v>
      </c>
      <c r="B40" s="29" t="s">
        <v>12</v>
      </c>
    </row>
    <row r="41" spans="1:2" ht="12.75">
      <c r="A41" s="28">
        <v>403160</v>
      </c>
      <c r="B41" s="29" t="s">
        <v>13</v>
      </c>
    </row>
    <row r="42" spans="1:2" ht="12.75">
      <c r="A42" s="28">
        <v>403161</v>
      </c>
      <c r="B42" s="29" t="s">
        <v>14</v>
      </c>
    </row>
    <row r="43" spans="1:2" ht="12.75">
      <c r="A43" s="28">
        <v>403162</v>
      </c>
      <c r="B43" s="29" t="s">
        <v>15</v>
      </c>
    </row>
    <row r="44" spans="1:2" ht="12.75">
      <c r="A44" s="28">
        <v>403210</v>
      </c>
      <c r="B44" s="29" t="s">
        <v>38</v>
      </c>
    </row>
    <row r="45" spans="1:2" ht="12.75">
      <c r="A45" s="28">
        <v>403211</v>
      </c>
      <c r="B45" s="29" t="s">
        <v>20</v>
      </c>
    </row>
    <row r="46" spans="1:2" ht="12.75">
      <c r="A46" s="28">
        <v>403331</v>
      </c>
      <c r="B46" s="29" t="s">
        <v>27</v>
      </c>
    </row>
    <row r="47" spans="1:2" ht="12.75">
      <c r="A47" s="28">
        <v>403340</v>
      </c>
      <c r="B47" s="29" t="s">
        <v>29</v>
      </c>
    </row>
    <row r="48" spans="1:2" ht="12.75">
      <c r="A48" s="28">
        <v>403353</v>
      </c>
      <c r="B48" s="29" t="s">
        <v>39</v>
      </c>
    </row>
    <row r="49" spans="1:2" ht="12.75">
      <c r="A49" s="30">
        <v>403450</v>
      </c>
      <c r="B49" s="31" t="s">
        <v>40</v>
      </c>
    </row>
    <row r="50" spans="1:2" s="34" customFormat="1" ht="13.5" thickBot="1">
      <c r="A50" s="32"/>
      <c r="B50" s="33" t="s">
        <v>7</v>
      </c>
    </row>
    <row r="51" spans="1:2" s="25" customFormat="1" ht="21.75" customHeight="1">
      <c r="A51" s="24" t="s">
        <v>41</v>
      </c>
      <c r="B51" s="12"/>
    </row>
    <row r="52" spans="1:2" ht="12.75">
      <c r="A52" s="26">
        <v>409241</v>
      </c>
      <c r="B52" s="27" t="s">
        <v>38</v>
      </c>
    </row>
    <row r="53" spans="1:2" ht="12.75">
      <c r="A53" s="28">
        <v>409321</v>
      </c>
      <c r="B53" s="29" t="s">
        <v>26</v>
      </c>
    </row>
    <row r="54" spans="1:2" ht="12.75">
      <c r="A54" s="28">
        <v>409361</v>
      </c>
      <c r="B54" s="29" t="s">
        <v>42</v>
      </c>
    </row>
    <row r="55" spans="1:2" ht="12.75">
      <c r="A55" s="28">
        <v>409373</v>
      </c>
      <c r="B55" s="29" t="s">
        <v>43</v>
      </c>
    </row>
    <row r="56" spans="1:2" ht="12.75">
      <c r="A56" s="28">
        <v>409430</v>
      </c>
      <c r="B56" s="29" t="s">
        <v>44</v>
      </c>
    </row>
    <row r="57" spans="1:2" ht="12.75">
      <c r="A57" s="28">
        <v>409450</v>
      </c>
      <c r="B57" s="29" t="s">
        <v>32</v>
      </c>
    </row>
    <row r="58" spans="1:2" ht="12.75">
      <c r="A58" s="30">
        <v>409740</v>
      </c>
      <c r="B58" s="31" t="s">
        <v>45</v>
      </c>
    </row>
    <row r="59" spans="1:2" s="34" customFormat="1" ht="13.5" thickBot="1">
      <c r="A59" s="32"/>
      <c r="B59" s="33" t="s">
        <v>7</v>
      </c>
    </row>
    <row r="60" spans="1:2" s="25" customFormat="1" ht="21.75" customHeight="1">
      <c r="A60" s="24" t="s">
        <v>46</v>
      </c>
      <c r="B60" s="12"/>
    </row>
    <row r="61" spans="1:2" ht="12.75">
      <c r="A61" s="26">
        <v>410133</v>
      </c>
      <c r="B61" s="27" t="s">
        <v>47</v>
      </c>
    </row>
    <row r="62" spans="1:2" ht="12.75">
      <c r="A62" s="28">
        <v>410140</v>
      </c>
      <c r="B62" s="29" t="s">
        <v>174</v>
      </c>
    </row>
    <row r="63" spans="1:2" ht="12.75">
      <c r="A63" s="28">
        <v>410160</v>
      </c>
      <c r="B63" s="29" t="s">
        <v>18</v>
      </c>
    </row>
    <row r="64" spans="1:2" ht="12.75">
      <c r="A64" s="28">
        <v>410161</v>
      </c>
      <c r="B64" s="29" t="s">
        <v>48</v>
      </c>
    </row>
    <row r="65" spans="1:2" ht="12.75">
      <c r="A65" s="28">
        <v>410162</v>
      </c>
      <c r="B65" s="29" t="s">
        <v>15</v>
      </c>
    </row>
    <row r="66" spans="1:2" ht="12.75">
      <c r="A66" s="28">
        <v>410200</v>
      </c>
      <c r="B66" s="29" t="s">
        <v>49</v>
      </c>
    </row>
    <row r="67" spans="1:2" ht="12.75">
      <c r="A67" s="28">
        <v>410261</v>
      </c>
      <c r="B67" s="29" t="s">
        <v>50</v>
      </c>
    </row>
    <row r="68" spans="1:2" ht="12.75">
      <c r="A68" s="28">
        <v>410315</v>
      </c>
      <c r="B68" s="29" t="s">
        <v>51</v>
      </c>
    </row>
    <row r="69" spans="1:2" ht="12.75">
      <c r="A69" s="28">
        <v>410331</v>
      </c>
      <c r="B69" s="29" t="s">
        <v>27</v>
      </c>
    </row>
    <row r="70" spans="1:2" ht="12.75">
      <c r="A70" s="28">
        <v>410342</v>
      </c>
      <c r="B70" s="29" t="s">
        <v>29</v>
      </c>
    </row>
    <row r="71" spans="1:2" ht="12.75">
      <c r="A71" s="30">
        <v>410380</v>
      </c>
      <c r="B71" s="31" t="s">
        <v>52</v>
      </c>
    </row>
    <row r="72" spans="1:2" s="34" customFormat="1" ht="13.5" thickBot="1">
      <c r="A72" s="32"/>
      <c r="B72" s="33" t="s">
        <v>7</v>
      </c>
    </row>
    <row r="73" spans="1:2" s="25" customFormat="1" ht="21.75" customHeight="1">
      <c r="A73" s="24" t="s">
        <v>53</v>
      </c>
      <c r="B73" s="12"/>
    </row>
    <row r="74" spans="1:2" ht="12.75">
      <c r="A74" s="26">
        <v>411242</v>
      </c>
      <c r="B74" s="27" t="s">
        <v>49</v>
      </c>
    </row>
    <row r="75" spans="1:2" ht="12.75">
      <c r="A75" s="28">
        <v>411251</v>
      </c>
      <c r="B75" s="29" t="s">
        <v>54</v>
      </c>
    </row>
    <row r="76" spans="1:2" ht="12.75">
      <c r="A76" s="28">
        <v>411320</v>
      </c>
      <c r="B76" s="29" t="s">
        <v>26</v>
      </c>
    </row>
    <row r="77" spans="1:2" ht="12.75">
      <c r="A77" s="28">
        <v>411363</v>
      </c>
      <c r="B77" s="29" t="s">
        <v>55</v>
      </c>
    </row>
    <row r="78" spans="1:2" ht="12.75">
      <c r="A78" s="28">
        <v>411375</v>
      </c>
      <c r="B78" s="29" t="s">
        <v>56</v>
      </c>
    </row>
    <row r="79" spans="1:2" ht="12.75">
      <c r="A79" s="30">
        <v>411520</v>
      </c>
      <c r="B79" s="31" t="s">
        <v>34</v>
      </c>
    </row>
    <row r="80" spans="1:2" s="34" customFormat="1" ht="13.5" thickBot="1">
      <c r="A80" s="32"/>
      <c r="B80" s="33" t="s">
        <v>7</v>
      </c>
    </row>
    <row r="81" spans="1:2" s="25" customFormat="1" ht="21.75" customHeight="1">
      <c r="A81" s="24" t="s">
        <v>57</v>
      </c>
      <c r="B81" s="12"/>
    </row>
    <row r="82" spans="1:2" ht="12.75">
      <c r="A82" s="26">
        <v>412210</v>
      </c>
      <c r="B82" s="27" t="s">
        <v>58</v>
      </c>
    </row>
    <row r="83" spans="1:2" ht="12.75">
      <c r="A83" s="28">
        <v>412251</v>
      </c>
      <c r="B83" s="29" t="s">
        <v>59</v>
      </c>
    </row>
    <row r="84" spans="1:2" ht="12.75">
      <c r="A84" s="30">
        <v>412740</v>
      </c>
      <c r="B84" s="31" t="s">
        <v>60</v>
      </c>
    </row>
    <row r="85" spans="1:2" s="34" customFormat="1" ht="13.5" thickBot="1">
      <c r="A85" s="32"/>
      <c r="B85" s="33" t="s">
        <v>7</v>
      </c>
    </row>
    <row r="86" spans="1:2" s="25" customFormat="1" ht="21.75" customHeight="1">
      <c r="A86" s="24" t="s">
        <v>61</v>
      </c>
      <c r="B86" s="12"/>
    </row>
    <row r="87" spans="1:2" ht="12.75">
      <c r="A87" s="26">
        <v>415210</v>
      </c>
      <c r="B87" s="27" t="s">
        <v>58</v>
      </c>
    </row>
    <row r="88" spans="1:2" ht="12.75">
      <c r="A88" s="28">
        <v>415320</v>
      </c>
      <c r="B88" s="29" t="s">
        <v>26</v>
      </c>
    </row>
    <row r="89" spans="1:2" ht="12.75">
      <c r="A89" s="30">
        <v>415740</v>
      </c>
      <c r="B89" s="31" t="s">
        <v>62</v>
      </c>
    </row>
    <row r="90" spans="1:2" s="34" customFormat="1" ht="13.5" thickBot="1">
      <c r="A90" s="32"/>
      <c r="B90" s="33" t="s">
        <v>7</v>
      </c>
    </row>
    <row r="91" spans="1:2" s="25" customFormat="1" ht="21.75" customHeight="1">
      <c r="A91" s="24" t="s">
        <v>63</v>
      </c>
      <c r="B91" s="12"/>
    </row>
    <row r="92" spans="1:2" ht="12.75">
      <c r="A92" s="26"/>
      <c r="B92" s="27" t="s">
        <v>60</v>
      </c>
    </row>
    <row r="93" spans="1:2" s="34" customFormat="1" ht="13.5" thickBot="1">
      <c r="A93" s="32"/>
      <c r="B93" s="33" t="s">
        <v>7</v>
      </c>
    </row>
    <row r="94" spans="1:2" s="25" customFormat="1" ht="21.75" customHeight="1">
      <c r="A94" s="24" t="s">
        <v>64</v>
      </c>
      <c r="B94" s="12"/>
    </row>
    <row r="95" spans="1:2" ht="12.75">
      <c r="A95" s="26">
        <v>414140</v>
      </c>
      <c r="B95" s="27" t="s">
        <v>65</v>
      </c>
    </row>
    <row r="96" spans="1:2" ht="12.75">
      <c r="A96" s="28">
        <v>414156</v>
      </c>
      <c r="B96" s="29" t="s">
        <v>12</v>
      </c>
    </row>
    <row r="97" spans="1:2" ht="12.75">
      <c r="A97" s="28">
        <v>414160</v>
      </c>
      <c r="B97" s="29" t="s">
        <v>66</v>
      </c>
    </row>
    <row r="98" spans="1:2" ht="12.75">
      <c r="A98" s="28">
        <v>414161</v>
      </c>
      <c r="B98" s="29" t="s">
        <v>48</v>
      </c>
    </row>
    <row r="99" spans="1:2" ht="12.75">
      <c r="A99" s="28">
        <v>414162</v>
      </c>
      <c r="B99" s="29" t="s">
        <v>15</v>
      </c>
    </row>
    <row r="100" spans="1:2" ht="12.75">
      <c r="A100" s="28">
        <v>414210</v>
      </c>
      <c r="B100" s="29" t="s">
        <v>38</v>
      </c>
    </row>
    <row r="101" spans="1:2" ht="12.75">
      <c r="A101" s="28">
        <v>414211</v>
      </c>
      <c r="B101" s="29" t="s">
        <v>20</v>
      </c>
    </row>
    <row r="102" spans="1:2" ht="12.75">
      <c r="A102" s="28">
        <v>414313</v>
      </c>
      <c r="B102" s="29" t="s">
        <v>67</v>
      </c>
    </row>
    <row r="103" spans="1:2" ht="12.75">
      <c r="A103" s="28">
        <v>414314</v>
      </c>
      <c r="B103" s="29" t="s">
        <v>25</v>
      </c>
    </row>
    <row r="104" spans="1:2" ht="12.75">
      <c r="A104" s="28">
        <v>414320</v>
      </c>
      <c r="B104" s="29" t="s">
        <v>26</v>
      </c>
    </row>
    <row r="105" spans="1:2" ht="12.75">
      <c r="A105" s="28">
        <v>414331</v>
      </c>
      <c r="B105" s="29" t="s">
        <v>27</v>
      </c>
    </row>
    <row r="106" spans="1:2" ht="12.75">
      <c r="A106" s="28">
        <v>414341</v>
      </c>
      <c r="B106" s="29" t="s">
        <v>28</v>
      </c>
    </row>
    <row r="107" spans="1:2" ht="12.75">
      <c r="A107" s="28">
        <v>414342</v>
      </c>
      <c r="B107" s="29" t="s">
        <v>29</v>
      </c>
    </row>
    <row r="108" spans="1:2" ht="12.75">
      <c r="A108" s="28">
        <v>414460</v>
      </c>
      <c r="B108" s="29" t="s">
        <v>33</v>
      </c>
    </row>
    <row r="109" spans="1:2" ht="12.75">
      <c r="A109" s="28">
        <v>414740</v>
      </c>
      <c r="B109" s="29" t="s">
        <v>68</v>
      </c>
    </row>
    <row r="110" spans="1:2" ht="12.75">
      <c r="A110" s="30">
        <v>414750</v>
      </c>
      <c r="B110" s="31" t="s">
        <v>69</v>
      </c>
    </row>
    <row r="111" spans="1:2" s="34" customFormat="1" ht="13.5" thickBot="1">
      <c r="A111" s="32"/>
      <c r="B111" s="33" t="s">
        <v>7</v>
      </c>
    </row>
    <row r="112" spans="1:2" s="25" customFormat="1" ht="21.75" customHeight="1">
      <c r="A112" s="24" t="s">
        <v>70</v>
      </c>
      <c r="B112" s="12"/>
    </row>
    <row r="113" spans="1:2" ht="12.75">
      <c r="A113" s="26">
        <v>427210</v>
      </c>
      <c r="B113" s="27" t="s">
        <v>71</v>
      </c>
    </row>
    <row r="114" spans="1:2" ht="12.75">
      <c r="A114" s="28">
        <v>427211</v>
      </c>
      <c r="B114" s="29" t="s">
        <v>20</v>
      </c>
    </row>
    <row r="115" spans="1:2" ht="12.75">
      <c r="A115" s="28">
        <v>427311</v>
      </c>
      <c r="B115" s="29" t="s">
        <v>72</v>
      </c>
    </row>
    <row r="116" spans="1:2" ht="12.75">
      <c r="A116" s="28">
        <v>427314</v>
      </c>
      <c r="B116" s="29" t="s">
        <v>25</v>
      </c>
    </row>
    <row r="117" spans="1:2" ht="12.75">
      <c r="A117" s="28">
        <v>427450</v>
      </c>
      <c r="B117" s="29" t="s">
        <v>32</v>
      </c>
    </row>
    <row r="118" spans="1:2" ht="12.75">
      <c r="A118" s="30">
        <v>427750</v>
      </c>
      <c r="B118" s="31" t="s">
        <v>73</v>
      </c>
    </row>
    <row r="119" spans="1:2" s="34" customFormat="1" ht="13.5" thickBot="1">
      <c r="A119" s="32"/>
      <c r="B119" s="33" t="s">
        <v>7</v>
      </c>
    </row>
    <row r="120" spans="1:2" s="25" customFormat="1" ht="21.75" customHeight="1">
      <c r="A120" s="24" t="s">
        <v>74</v>
      </c>
      <c r="B120" s="12"/>
    </row>
    <row r="121" spans="1:2" ht="12.75">
      <c r="A121" s="26">
        <v>430100</v>
      </c>
      <c r="B121" s="27" t="s">
        <v>65</v>
      </c>
    </row>
    <row r="122" spans="1:2" ht="12.75">
      <c r="A122" s="28">
        <v>430101</v>
      </c>
      <c r="B122" s="29" t="s">
        <v>75</v>
      </c>
    </row>
    <row r="123" spans="1:2" ht="12.75">
      <c r="A123" s="28">
        <v>430156</v>
      </c>
      <c r="B123" s="29" t="s">
        <v>12</v>
      </c>
    </row>
    <row r="124" spans="1:2" ht="12.75">
      <c r="A124" s="28">
        <v>430160</v>
      </c>
      <c r="B124" s="29" t="s">
        <v>18</v>
      </c>
    </row>
    <row r="125" spans="1:2" ht="12.75">
      <c r="A125" s="28">
        <v>430161</v>
      </c>
      <c r="B125" s="29" t="s">
        <v>76</v>
      </c>
    </row>
    <row r="126" spans="1:2" ht="12.75">
      <c r="A126" s="28">
        <v>430162</v>
      </c>
      <c r="B126" s="29" t="s">
        <v>15</v>
      </c>
    </row>
    <row r="127" spans="1:2" ht="12.75">
      <c r="A127" s="28">
        <v>430210</v>
      </c>
      <c r="B127" s="29" t="s">
        <v>71</v>
      </c>
    </row>
    <row r="128" spans="1:2" ht="12.75">
      <c r="A128" s="28">
        <v>430238</v>
      </c>
      <c r="B128" s="29" t="s">
        <v>77</v>
      </c>
    </row>
    <row r="129" spans="1:2" ht="12.75">
      <c r="A129" s="28">
        <v>430250</v>
      </c>
      <c r="B129" s="29" t="s">
        <v>78</v>
      </c>
    </row>
    <row r="130" spans="1:2" ht="12.75">
      <c r="A130" s="28">
        <v>430260</v>
      </c>
      <c r="B130" s="29" t="s">
        <v>79</v>
      </c>
    </row>
    <row r="131" spans="1:2" ht="12.75">
      <c r="A131" s="28">
        <v>430270</v>
      </c>
      <c r="B131" s="29" t="s">
        <v>80</v>
      </c>
    </row>
    <row r="132" spans="1:2" ht="12.75">
      <c r="A132" s="28">
        <v>430310</v>
      </c>
      <c r="B132" s="29" t="s">
        <v>81</v>
      </c>
    </row>
    <row r="133" spans="1:2" ht="12.75">
      <c r="A133" s="28">
        <v>430313</v>
      </c>
      <c r="B133" s="29" t="s">
        <v>24</v>
      </c>
    </row>
    <row r="134" spans="1:2" ht="12.75">
      <c r="A134" s="28">
        <v>430315</v>
      </c>
      <c r="B134" s="29" t="s">
        <v>82</v>
      </c>
    </row>
    <row r="135" spans="1:2" ht="12.75">
      <c r="A135" s="28">
        <v>430320</v>
      </c>
      <c r="B135" s="29" t="s">
        <v>26</v>
      </c>
    </row>
    <row r="136" spans="1:2" ht="12.75">
      <c r="A136" s="28">
        <v>430331</v>
      </c>
      <c r="B136" s="29" t="s">
        <v>43</v>
      </c>
    </row>
    <row r="137" spans="1:2" ht="12.75">
      <c r="A137" s="28">
        <v>430332</v>
      </c>
      <c r="B137" s="29" t="s">
        <v>83</v>
      </c>
    </row>
    <row r="138" spans="1:2" ht="12.75">
      <c r="A138" s="28">
        <v>430341</v>
      </c>
      <c r="B138" s="29" t="s">
        <v>28</v>
      </c>
    </row>
    <row r="139" spans="1:2" ht="12.75">
      <c r="A139" s="28">
        <v>430350</v>
      </c>
      <c r="B139" s="29" t="s">
        <v>84</v>
      </c>
    </row>
    <row r="140" spans="1:2" ht="12.75">
      <c r="A140" s="28">
        <v>430384</v>
      </c>
      <c r="B140" s="29" t="s">
        <v>85</v>
      </c>
    </row>
    <row r="141" spans="1:2" ht="12.75">
      <c r="A141" s="28">
        <v>430450</v>
      </c>
      <c r="B141" s="29" t="s">
        <v>32</v>
      </c>
    </row>
    <row r="142" spans="1:2" ht="12.75">
      <c r="A142" s="28">
        <v>430460</v>
      </c>
      <c r="B142" s="29" t="s">
        <v>33</v>
      </c>
    </row>
    <row r="143" spans="1:2" ht="12.75">
      <c r="A143" s="28">
        <v>430700</v>
      </c>
      <c r="B143" s="29" t="s">
        <v>86</v>
      </c>
    </row>
    <row r="144" spans="1:2" ht="12.75">
      <c r="A144" s="28">
        <v>432000</v>
      </c>
      <c r="B144" s="29" t="s">
        <v>87</v>
      </c>
    </row>
    <row r="145" spans="1:2" ht="12.75">
      <c r="A145" s="28">
        <v>433361</v>
      </c>
      <c r="B145" s="29" t="s">
        <v>88</v>
      </c>
    </row>
    <row r="146" spans="1:2" ht="12.75">
      <c r="A146" s="28">
        <v>433374</v>
      </c>
      <c r="B146" s="29" t="s">
        <v>89</v>
      </c>
    </row>
    <row r="147" spans="1:2" ht="12.75">
      <c r="A147" s="28">
        <v>434260</v>
      </c>
      <c r="B147" s="29" t="s">
        <v>90</v>
      </c>
    </row>
    <row r="148" spans="1:2" ht="12.75">
      <c r="A148" s="28">
        <v>434361</v>
      </c>
      <c r="B148" s="29" t="s">
        <v>91</v>
      </c>
    </row>
    <row r="149" spans="1:2" ht="12.75">
      <c r="A149" s="28">
        <v>435341</v>
      </c>
      <c r="B149" s="29" t="s">
        <v>92</v>
      </c>
    </row>
    <row r="150" spans="1:2" ht="12.75">
      <c r="A150" s="28">
        <v>438210</v>
      </c>
      <c r="B150" s="29" t="s">
        <v>93</v>
      </c>
    </row>
    <row r="151" spans="1:2" ht="12.75">
      <c r="A151" s="30">
        <v>439000</v>
      </c>
      <c r="B151" s="31" t="s">
        <v>94</v>
      </c>
    </row>
    <row r="152" spans="1:2" s="34" customFormat="1" ht="13.5" thickBot="1">
      <c r="A152" s="32"/>
      <c r="B152" s="33" t="s">
        <v>7</v>
      </c>
    </row>
    <row r="153" spans="1:2" s="25" customFormat="1" ht="21.75" customHeight="1">
      <c r="A153" s="24" t="s">
        <v>95</v>
      </c>
      <c r="B153" s="12"/>
    </row>
    <row r="154" spans="1:2" ht="12.75">
      <c r="A154" s="26">
        <v>452140</v>
      </c>
      <c r="B154" s="27" t="s">
        <v>65</v>
      </c>
    </row>
    <row r="155" spans="1:2" ht="12.75">
      <c r="A155" s="28">
        <v>452150</v>
      </c>
      <c r="B155" s="29" t="s">
        <v>96</v>
      </c>
    </row>
    <row r="156" spans="1:2" ht="12.75">
      <c r="A156" s="28">
        <v>452156</v>
      </c>
      <c r="B156" s="29" t="s">
        <v>12</v>
      </c>
    </row>
    <row r="157" spans="1:2" ht="12.75">
      <c r="A157" s="28">
        <v>452160</v>
      </c>
      <c r="B157" s="29" t="s">
        <v>18</v>
      </c>
    </row>
    <row r="158" spans="1:2" ht="12.75">
      <c r="A158" s="28">
        <v>452161</v>
      </c>
      <c r="B158" s="29" t="s">
        <v>48</v>
      </c>
    </row>
    <row r="159" spans="1:2" ht="12.75">
      <c r="A159" s="28">
        <v>452162</v>
      </c>
      <c r="B159" s="29" t="s">
        <v>15</v>
      </c>
    </row>
    <row r="160" spans="1:2" ht="12.75">
      <c r="A160" s="28">
        <v>452210</v>
      </c>
      <c r="B160" s="29" t="s">
        <v>38</v>
      </c>
    </row>
    <row r="161" spans="1:2" ht="12.75">
      <c r="A161" s="28">
        <v>452247</v>
      </c>
      <c r="B161" s="29" t="s">
        <v>97</v>
      </c>
    </row>
    <row r="162" spans="1:2" ht="12.75">
      <c r="A162" s="28">
        <v>452260</v>
      </c>
      <c r="B162" s="29" t="s">
        <v>79</v>
      </c>
    </row>
    <row r="163" spans="1:2" ht="12.75">
      <c r="A163" s="28">
        <v>452313</v>
      </c>
      <c r="B163" s="29" t="s">
        <v>24</v>
      </c>
    </row>
    <row r="164" spans="1:2" ht="12.75">
      <c r="A164" s="28">
        <v>452321</v>
      </c>
      <c r="B164" s="29" t="s">
        <v>98</v>
      </c>
    </row>
    <row r="165" spans="1:2" ht="12.75">
      <c r="A165" s="28">
        <v>452341</v>
      </c>
      <c r="B165" s="29" t="s">
        <v>99</v>
      </c>
    </row>
    <row r="166" spans="1:2" ht="12.75">
      <c r="A166" s="28">
        <v>452361</v>
      </c>
      <c r="B166" s="29" t="s">
        <v>100</v>
      </c>
    </row>
    <row r="167" spans="1:2" ht="12.75">
      <c r="A167" s="28">
        <v>452366</v>
      </c>
      <c r="B167" s="29" t="s">
        <v>101</v>
      </c>
    </row>
    <row r="168" spans="1:2" ht="12.75">
      <c r="A168" s="28">
        <v>452374</v>
      </c>
      <c r="B168" s="29" t="s">
        <v>43</v>
      </c>
    </row>
    <row r="169" spans="1:2" ht="12.75">
      <c r="A169" s="28">
        <v>452430</v>
      </c>
      <c r="B169" s="29" t="s">
        <v>44</v>
      </c>
    </row>
    <row r="170" spans="1:2" ht="12.75">
      <c r="A170" s="28">
        <v>452450</v>
      </c>
      <c r="B170" s="29" t="s">
        <v>32</v>
      </c>
    </row>
    <row r="171" spans="1:2" ht="12.75">
      <c r="A171" s="28">
        <v>452710</v>
      </c>
      <c r="B171" s="29" t="s">
        <v>102</v>
      </c>
    </row>
    <row r="172" spans="1:2" ht="12.75">
      <c r="A172" s="28">
        <v>452720</v>
      </c>
      <c r="B172" s="29" t="s">
        <v>103</v>
      </c>
    </row>
    <row r="173" spans="1:2" ht="12.75">
      <c r="A173" s="28">
        <v>452740</v>
      </c>
      <c r="B173" s="29" t="s">
        <v>73</v>
      </c>
    </row>
    <row r="174" spans="1:2" ht="12.75">
      <c r="A174" s="30">
        <v>455700</v>
      </c>
      <c r="B174" s="31" t="s">
        <v>104</v>
      </c>
    </row>
    <row r="175" spans="1:2" s="34" customFormat="1" ht="13.5" thickBot="1">
      <c r="A175" s="32"/>
      <c r="B175" s="33" t="s">
        <v>7</v>
      </c>
    </row>
    <row r="176" spans="1:2" s="25" customFormat="1" ht="21.75" customHeight="1">
      <c r="A176" s="24" t="s">
        <v>105</v>
      </c>
      <c r="B176" s="12"/>
    </row>
    <row r="177" spans="1:2" ht="12.75">
      <c r="A177" s="26">
        <v>471400</v>
      </c>
      <c r="B177" s="27" t="s">
        <v>229</v>
      </c>
    </row>
    <row r="178" spans="1:2" ht="12.75">
      <c r="A178" s="28">
        <v>472400</v>
      </c>
      <c r="B178" s="29" t="s">
        <v>228</v>
      </c>
    </row>
    <row r="179" spans="1:2" ht="12.75">
      <c r="A179" s="28">
        <v>472100</v>
      </c>
      <c r="B179" s="29" t="s">
        <v>106</v>
      </c>
    </row>
    <row r="180" spans="1:2" ht="12.75">
      <c r="A180" s="30">
        <v>472200</v>
      </c>
      <c r="B180" s="31" t="s">
        <v>107</v>
      </c>
    </row>
    <row r="181" spans="1:2" s="34" customFormat="1" ht="13.5" thickBot="1">
      <c r="A181" s="32"/>
      <c r="B181" s="33" t="s">
        <v>7</v>
      </c>
    </row>
    <row r="182" spans="1:2" s="25" customFormat="1" ht="21.75" customHeight="1">
      <c r="A182" s="24" t="s">
        <v>84</v>
      </c>
      <c r="B182" s="12"/>
    </row>
    <row r="183" spans="1:2" ht="12.75">
      <c r="A183" s="26">
        <v>480000</v>
      </c>
      <c r="B183" s="27" t="s">
        <v>108</v>
      </c>
    </row>
    <row r="184" spans="1:2" ht="12.75">
      <c r="A184" s="28">
        <v>482000</v>
      </c>
      <c r="B184" s="29" t="s">
        <v>108</v>
      </c>
    </row>
    <row r="185" spans="1:2" ht="12.75">
      <c r="A185" s="28">
        <v>482500</v>
      </c>
      <c r="B185" s="29" t="s">
        <v>109</v>
      </c>
    </row>
    <row r="186" spans="1:2" ht="12.75">
      <c r="A186" s="28">
        <v>484000</v>
      </c>
      <c r="B186" s="29" t="s">
        <v>110</v>
      </c>
    </row>
    <row r="187" spans="1:2" ht="12.75">
      <c r="A187" s="28">
        <v>486000</v>
      </c>
      <c r="B187" s="29" t="s">
        <v>111</v>
      </c>
    </row>
    <row r="188" spans="1:2" ht="12.75">
      <c r="A188" s="30">
        <v>487000</v>
      </c>
      <c r="B188" s="31" t="s">
        <v>112</v>
      </c>
    </row>
    <row r="189" spans="1:2" s="34" customFormat="1" ht="13.5" thickBot="1">
      <c r="A189" s="32"/>
      <c r="B189" s="33" t="s">
        <v>7</v>
      </c>
    </row>
    <row r="190" ht="13.5" thickBot="1"/>
    <row r="191" spans="1:2" s="34" customFormat="1" ht="14.25" thickBot="1" thickTop="1">
      <c r="A191" s="35" t="s">
        <v>113</v>
      </c>
      <c r="B191" s="36"/>
    </row>
    <row r="192" ht="13.5" thickTop="1"/>
    <row r="193" spans="1:2" s="25" customFormat="1" ht="21.75" customHeight="1">
      <c r="A193" s="24" t="s">
        <v>114</v>
      </c>
      <c r="B193" s="12"/>
    </row>
    <row r="194" spans="1:2" ht="12.75">
      <c r="A194" s="26">
        <v>301100</v>
      </c>
      <c r="B194" s="27" t="s">
        <v>115</v>
      </c>
    </row>
    <row r="195" spans="1:2" ht="12.75">
      <c r="A195" s="28">
        <v>301200</v>
      </c>
      <c r="B195" s="29" t="s">
        <v>116</v>
      </c>
    </row>
    <row r="196" spans="1:2" ht="12.75">
      <c r="A196" s="28">
        <v>301300</v>
      </c>
      <c r="B196" s="29" t="s">
        <v>117</v>
      </c>
    </row>
    <row r="197" spans="1:2" ht="12.75">
      <c r="A197" s="28">
        <v>301600</v>
      </c>
      <c r="B197" s="29" t="s">
        <v>118</v>
      </c>
    </row>
    <row r="198" spans="1:2" ht="12.75">
      <c r="A198" s="28">
        <v>305100</v>
      </c>
      <c r="B198" s="29" t="s">
        <v>119</v>
      </c>
    </row>
    <row r="199" spans="1:2" ht="12.75">
      <c r="A199" s="28">
        <v>305200</v>
      </c>
      <c r="B199" s="29" t="s">
        <v>120</v>
      </c>
    </row>
    <row r="200" spans="1:2" ht="12.75">
      <c r="A200" s="28">
        <v>310010</v>
      </c>
      <c r="B200" s="29" t="s">
        <v>121</v>
      </c>
    </row>
    <row r="201" spans="1:2" ht="12.75">
      <c r="A201" s="28">
        <v>310020</v>
      </c>
      <c r="B201" s="29" t="s">
        <v>122</v>
      </c>
    </row>
    <row r="202" spans="1:2" ht="12.75">
      <c r="A202" s="28">
        <v>310030</v>
      </c>
      <c r="B202" s="29" t="s">
        <v>123</v>
      </c>
    </row>
    <row r="203" spans="1:2" ht="12.75">
      <c r="A203" s="28">
        <v>310100</v>
      </c>
      <c r="B203" s="29" t="s">
        <v>124</v>
      </c>
    </row>
    <row r="204" spans="1:2" ht="12.75">
      <c r="A204" s="28">
        <v>310210</v>
      </c>
      <c r="B204" s="29" t="s">
        <v>125</v>
      </c>
    </row>
    <row r="205" spans="1:2" ht="12.75">
      <c r="A205" s="30">
        <v>310700</v>
      </c>
      <c r="B205" s="31" t="s">
        <v>126</v>
      </c>
    </row>
    <row r="206" spans="1:2" s="34" customFormat="1" ht="13.5" thickBot="1">
      <c r="A206" s="32"/>
      <c r="B206" s="33" t="s">
        <v>7</v>
      </c>
    </row>
    <row r="207" spans="1:2" s="25" customFormat="1" ht="21.75" customHeight="1">
      <c r="A207" s="24" t="s">
        <v>127</v>
      </c>
      <c r="B207" s="12"/>
    </row>
    <row r="208" spans="1:2" ht="12.75">
      <c r="A208" s="46">
        <v>321800</v>
      </c>
      <c r="B208" s="47" t="s">
        <v>127</v>
      </c>
    </row>
    <row r="209" spans="1:2" s="34" customFormat="1" ht="13.5" thickBot="1">
      <c r="A209" s="32"/>
      <c r="B209" s="33" t="s">
        <v>7</v>
      </c>
    </row>
    <row r="210" spans="1:2" s="25" customFormat="1" ht="21.75" customHeight="1">
      <c r="A210" s="24" t="s">
        <v>128</v>
      </c>
      <c r="B210" s="12"/>
    </row>
    <row r="211" spans="1:2" ht="12.75">
      <c r="A211" s="26">
        <v>331110</v>
      </c>
      <c r="B211" s="27" t="s">
        <v>129</v>
      </c>
    </row>
    <row r="212" spans="1:2" ht="12.75">
      <c r="A212" s="28">
        <v>331120</v>
      </c>
      <c r="B212" s="29" t="s">
        <v>130</v>
      </c>
    </row>
    <row r="213" spans="1:2" ht="12.75">
      <c r="A213" s="28">
        <v>331130</v>
      </c>
      <c r="B213" s="29" t="s">
        <v>131</v>
      </c>
    </row>
    <row r="214" spans="1:2" ht="12.75">
      <c r="A214" s="28">
        <v>331140</v>
      </c>
      <c r="B214" s="29" t="s">
        <v>132</v>
      </c>
    </row>
    <row r="215" spans="1:2" ht="12.75">
      <c r="A215" s="28">
        <v>331150</v>
      </c>
      <c r="B215" s="29" t="s">
        <v>133</v>
      </c>
    </row>
    <row r="216" spans="1:2" ht="12.75">
      <c r="A216" s="30">
        <v>331160</v>
      </c>
      <c r="B216" s="31" t="s">
        <v>134</v>
      </c>
    </row>
    <row r="217" spans="1:2" s="34" customFormat="1" ht="13.5" thickBot="1">
      <c r="A217" s="32"/>
      <c r="B217" s="33" t="s">
        <v>7</v>
      </c>
    </row>
    <row r="218" spans="1:2" s="25" customFormat="1" ht="21.75" customHeight="1">
      <c r="A218" s="24" t="s">
        <v>135</v>
      </c>
      <c r="B218" s="12"/>
    </row>
    <row r="219" spans="1:2" ht="12.75">
      <c r="A219" s="46">
        <v>341000</v>
      </c>
      <c r="B219" s="47" t="s">
        <v>136</v>
      </c>
    </row>
    <row r="220" spans="1:2" s="34" customFormat="1" ht="13.5" thickBot="1">
      <c r="A220" s="32"/>
      <c r="B220" s="33" t="s">
        <v>7</v>
      </c>
    </row>
    <row r="221" spans="1:2" s="25" customFormat="1" ht="21.75" customHeight="1">
      <c r="A221" s="24" t="s">
        <v>137</v>
      </c>
      <c r="B221" s="12"/>
    </row>
    <row r="222" spans="1:2" ht="12.75">
      <c r="A222" s="26">
        <v>351000</v>
      </c>
      <c r="B222" s="27" t="s">
        <v>138</v>
      </c>
    </row>
    <row r="223" spans="1:2" ht="12.75">
      <c r="A223" s="28">
        <v>351022</v>
      </c>
      <c r="B223" s="29" t="s">
        <v>139</v>
      </c>
    </row>
    <row r="224" spans="1:2" ht="12.75">
      <c r="A224" s="28">
        <v>351040</v>
      </c>
      <c r="B224" s="29" t="s">
        <v>140</v>
      </c>
    </row>
    <row r="225" spans="1:2" ht="12.75">
      <c r="A225" s="28">
        <v>354040</v>
      </c>
      <c r="B225" s="29" t="s">
        <v>141</v>
      </c>
    </row>
    <row r="226" spans="1:2" ht="12.75">
      <c r="A226" s="28">
        <v>354990</v>
      </c>
      <c r="B226" s="29" t="s">
        <v>142</v>
      </c>
    </row>
    <row r="227" spans="1:2" ht="12.75">
      <c r="A227" s="28">
        <v>355010</v>
      </c>
      <c r="B227" s="29" t="s">
        <v>143</v>
      </c>
    </row>
    <row r="228" spans="1:2" ht="12.75">
      <c r="A228" s="30">
        <v>355080</v>
      </c>
      <c r="B228" s="31" t="s">
        <v>144</v>
      </c>
    </row>
    <row r="229" spans="1:2" s="34" customFormat="1" ht="13.5" thickBot="1">
      <c r="A229" s="32"/>
      <c r="B229" s="33" t="s">
        <v>7</v>
      </c>
    </row>
    <row r="230" spans="1:2" s="25" customFormat="1" ht="21.75" customHeight="1">
      <c r="A230" s="24" t="s">
        <v>145</v>
      </c>
      <c r="B230" s="12"/>
    </row>
    <row r="231" spans="1:2" ht="12.75">
      <c r="A231" s="26">
        <v>361330</v>
      </c>
      <c r="B231" s="27" t="s">
        <v>146</v>
      </c>
    </row>
    <row r="232" spans="1:2" ht="12.75">
      <c r="A232" s="28">
        <v>361560</v>
      </c>
      <c r="B232" s="29" t="s">
        <v>147</v>
      </c>
    </row>
    <row r="233" spans="1:2" ht="12.75">
      <c r="A233" s="28">
        <v>361620</v>
      </c>
      <c r="B233" s="29" t="s">
        <v>148</v>
      </c>
    </row>
    <row r="234" spans="1:2" ht="12.75">
      <c r="A234" s="28">
        <v>362140</v>
      </c>
      <c r="B234" s="29" t="s">
        <v>149</v>
      </c>
    </row>
    <row r="235" spans="1:2" ht="12.75">
      <c r="A235" s="28">
        <v>362410</v>
      </c>
      <c r="B235" s="29" t="s">
        <v>150</v>
      </c>
    </row>
    <row r="236" spans="1:2" ht="12.75">
      <c r="A236" s="28">
        <v>362450</v>
      </c>
      <c r="B236" s="29" t="s">
        <v>151</v>
      </c>
    </row>
    <row r="237" spans="1:2" ht="12.75">
      <c r="A237" s="28">
        <v>362460</v>
      </c>
      <c r="B237" s="29" t="s">
        <v>152</v>
      </c>
    </row>
    <row r="238" spans="1:2" ht="12.75">
      <c r="A238" s="28">
        <v>363210</v>
      </c>
      <c r="B238" s="29" t="s">
        <v>153</v>
      </c>
    </row>
    <row r="239" spans="1:2" ht="12.75">
      <c r="A239" s="28">
        <v>364300</v>
      </c>
      <c r="B239" s="29" t="s">
        <v>154</v>
      </c>
    </row>
    <row r="240" spans="1:2" ht="12.75">
      <c r="A240" s="28">
        <v>364600</v>
      </c>
      <c r="B240" s="29" t="s">
        <v>155</v>
      </c>
    </row>
    <row r="241" spans="1:2" ht="12.75">
      <c r="A241" s="30">
        <v>367000</v>
      </c>
      <c r="B241" s="31" t="s">
        <v>156</v>
      </c>
    </row>
    <row r="242" spans="1:2" s="34" customFormat="1" ht="13.5" thickBot="1">
      <c r="A242" s="32"/>
      <c r="B242" s="33" t="s">
        <v>7</v>
      </c>
    </row>
    <row r="243" spans="1:2" s="25" customFormat="1" ht="21.75" customHeight="1">
      <c r="A243" s="24" t="s">
        <v>157</v>
      </c>
      <c r="B243" s="12"/>
    </row>
    <row r="244" spans="1:2" ht="12.75">
      <c r="A244" s="26">
        <v>380000</v>
      </c>
      <c r="B244" s="27" t="s">
        <v>158</v>
      </c>
    </row>
    <row r="245" spans="1:2" ht="12.75">
      <c r="A245" s="28"/>
      <c r="B245" s="29" t="s">
        <v>159</v>
      </c>
    </row>
    <row r="246" spans="1:2" ht="12.75">
      <c r="A246" s="28">
        <v>383200</v>
      </c>
      <c r="B246" s="29" t="s">
        <v>160</v>
      </c>
    </row>
    <row r="247" spans="1:2" ht="12.75">
      <c r="A247" s="28">
        <v>387000</v>
      </c>
      <c r="B247" s="29" t="s">
        <v>34</v>
      </c>
    </row>
    <row r="248" spans="1:2" ht="12.75">
      <c r="A248" s="28">
        <v>391100</v>
      </c>
      <c r="B248" s="29" t="s">
        <v>161</v>
      </c>
    </row>
    <row r="249" spans="1:2" ht="12.75">
      <c r="A249" s="30">
        <v>391200</v>
      </c>
      <c r="B249" s="31" t="s">
        <v>162</v>
      </c>
    </row>
    <row r="250" spans="1:2" s="34" customFormat="1" ht="13.5" thickBot="1">
      <c r="A250" s="32"/>
      <c r="B250" s="33" t="s">
        <v>7</v>
      </c>
    </row>
    <row r="251" ht="13.5" thickBot="1"/>
    <row r="252" spans="1:2" s="34" customFormat="1" ht="14.25" thickBot="1" thickTop="1">
      <c r="A252" s="35" t="s">
        <v>113</v>
      </c>
      <c r="B252" s="36"/>
    </row>
    <row r="253" ht="13.5" thickTop="1"/>
  </sheetData>
  <sheetProtection/>
  <printOptions horizontalCentered="1"/>
  <pageMargins left="0.56" right="0.26" top="0.36" bottom="0.46" header="0.25" footer="0.26"/>
  <pageSetup horizontalDpi="360" verticalDpi="360" orientation="landscape" paperSize="5" scale="75" r:id="rId1"/>
  <headerFooter alignWithMargins="0">
    <oddHeader>&amp;R&amp;D</oddHeader>
    <oddFooter>&amp;CPage &amp;P</oddFooter>
  </headerFooter>
  <rowBreaks count="11" manualBreakCount="11">
    <brk id="37" max="65535" man="1"/>
    <brk id="50" max="65535" man="1"/>
    <brk id="59" max="65535" man="1"/>
    <brk id="72" max="65535" man="1"/>
    <brk id="93" max="65535" man="1"/>
    <brk id="111" max="65535" man="1"/>
    <brk id="119" max="65535" man="1"/>
    <brk id="152" max="65535" man="1"/>
    <brk id="175" max="65535" man="1"/>
    <brk id="191" max="65535" man="1"/>
    <brk id="229" max="6553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J72"/>
  <sheetViews>
    <sheetView showGridLines="0" zoomScalePageLayoutView="0" workbookViewId="0" topLeftCell="A1">
      <pane xSplit="2" ySplit="4" topLeftCell="C33" activePane="bottomRight" state="frozen"/>
      <selection pane="topLeft" activeCell="I43" sqref="I43"/>
      <selection pane="topRight" activeCell="I43" sqref="I43"/>
      <selection pane="bottomLeft" activeCell="I43" sqref="I43"/>
      <selection pane="bottomRight" activeCell="I68" sqref="I68"/>
    </sheetView>
  </sheetViews>
  <sheetFormatPr defaultColWidth="9.140625" defaultRowHeight="12.75"/>
  <cols>
    <col min="1" max="1" width="10.28125" style="0" customWidth="1"/>
    <col min="2" max="2" width="36.421875" style="0" customWidth="1"/>
    <col min="3" max="3" width="11.8515625" style="15" customWidth="1"/>
    <col min="4" max="7" width="11.8515625" style="198" customWidth="1"/>
    <col min="8" max="8" width="11.8515625" style="222" customWidth="1"/>
    <col min="9" max="9" width="12.140625" style="43" customWidth="1"/>
    <col min="10" max="10" width="14.57421875" style="122" customWidth="1"/>
  </cols>
  <sheetData>
    <row r="1" spans="1:10" ht="18">
      <c r="A1" s="483" t="s">
        <v>339</v>
      </c>
      <c r="B1" s="483"/>
      <c r="C1" s="483"/>
      <c r="D1" s="483"/>
      <c r="E1" s="483"/>
      <c r="F1" s="483"/>
      <c r="G1" s="483"/>
      <c r="H1" s="483"/>
      <c r="I1" s="483"/>
      <c r="J1" s="483"/>
    </row>
    <row r="2" spans="1:10" s="83" customFormat="1" ht="33" customHeight="1" thickBot="1">
      <c r="A2" s="482" t="s">
        <v>74</v>
      </c>
      <c r="B2" s="482"/>
      <c r="C2" s="482"/>
      <c r="D2" s="482"/>
      <c r="E2" s="482"/>
      <c r="F2" s="482"/>
      <c r="G2" s="482"/>
      <c r="H2" s="482"/>
      <c r="I2" s="482"/>
      <c r="J2" s="482"/>
    </row>
    <row r="3" spans="1:10" s="2" customFormat="1" ht="15" customHeight="1" thickTop="1">
      <c r="A3" s="5" t="s">
        <v>2</v>
      </c>
      <c r="B3" s="6"/>
      <c r="C3" s="320">
        <v>2015</v>
      </c>
      <c r="D3" s="320">
        <v>2016</v>
      </c>
      <c r="E3" s="320">
        <v>2017</v>
      </c>
      <c r="F3" s="320">
        <v>2018</v>
      </c>
      <c r="G3" s="320">
        <v>2019</v>
      </c>
      <c r="H3" s="406">
        <v>2020</v>
      </c>
      <c r="I3" s="54" t="str">
        <f>+Adm!I3</f>
        <v>Thru </v>
      </c>
      <c r="J3" s="108">
        <v>2021</v>
      </c>
    </row>
    <row r="4" spans="1:10" s="107" customFormat="1" ht="15" customHeight="1" thickBot="1">
      <c r="A4" s="104" t="s">
        <v>4</v>
      </c>
      <c r="B4" s="105" t="s">
        <v>5</v>
      </c>
      <c r="C4" s="321" t="s">
        <v>3</v>
      </c>
      <c r="D4" s="321" t="s">
        <v>3</v>
      </c>
      <c r="E4" s="321" t="s">
        <v>3</v>
      </c>
      <c r="F4" s="321" t="s">
        <v>3</v>
      </c>
      <c r="G4" s="321" t="s">
        <v>3</v>
      </c>
      <c r="H4" s="398" t="s">
        <v>6</v>
      </c>
      <c r="I4" s="450">
        <v>44125</v>
      </c>
      <c r="J4" s="109" t="s">
        <v>163</v>
      </c>
    </row>
    <row r="5" spans="1:10" s="2" customFormat="1" ht="7.5" customHeight="1" thickTop="1">
      <c r="A5" s="59"/>
      <c r="B5" s="59"/>
      <c r="C5" s="322"/>
      <c r="D5" s="322"/>
      <c r="E5" s="322"/>
      <c r="F5" s="322"/>
      <c r="G5" s="322"/>
      <c r="H5" s="424"/>
      <c r="I5" s="60"/>
      <c r="J5" s="124"/>
    </row>
    <row r="6" spans="1:10" s="130" customFormat="1" ht="15" customHeight="1">
      <c r="A6" s="126" t="s">
        <v>176</v>
      </c>
      <c r="B6" s="127"/>
      <c r="C6" s="323"/>
      <c r="D6" s="323"/>
      <c r="E6" s="323"/>
      <c r="F6" s="323"/>
      <c r="G6" s="323"/>
      <c r="H6" s="425"/>
      <c r="I6" s="128"/>
      <c r="J6" s="129"/>
    </row>
    <row r="7" spans="1:10" s="96" customFormat="1" ht="15" customHeight="1">
      <c r="A7" s="93">
        <f>Actuals!A121</f>
        <v>430100</v>
      </c>
      <c r="B7" s="94" t="s">
        <v>65</v>
      </c>
      <c r="C7" s="345">
        <v>54030</v>
      </c>
      <c r="D7" s="345">
        <v>59541.69</v>
      </c>
      <c r="E7" s="345">
        <v>53404.5</v>
      </c>
      <c r="F7" s="345">
        <v>60404.76</v>
      </c>
      <c r="G7" s="345">
        <v>62168.92</v>
      </c>
      <c r="H7" s="407">
        <v>65134</v>
      </c>
      <c r="I7" s="243">
        <v>47992.65</v>
      </c>
      <c r="J7" s="246">
        <v>67236</v>
      </c>
    </row>
    <row r="8" spans="1:10" s="96" customFormat="1" ht="15" customHeight="1">
      <c r="A8" s="93">
        <f>Actuals!A122</f>
        <v>430101</v>
      </c>
      <c r="B8" s="94" t="s">
        <v>75</v>
      </c>
      <c r="C8" s="345">
        <v>4162.25</v>
      </c>
      <c r="D8" s="345">
        <v>3387.07</v>
      </c>
      <c r="E8" s="345">
        <v>1711.95</v>
      </c>
      <c r="F8" s="345">
        <v>2084.59</v>
      </c>
      <c r="G8" s="345">
        <v>2441.71</v>
      </c>
      <c r="H8" s="407">
        <v>3000</v>
      </c>
      <c r="I8" s="243">
        <v>760.65</v>
      </c>
      <c r="J8" s="246">
        <v>3000</v>
      </c>
    </row>
    <row r="9" spans="1:10" s="96" customFormat="1" ht="15" customHeight="1">
      <c r="A9" s="93">
        <f>Actuals!A123</f>
        <v>430156</v>
      </c>
      <c r="B9" s="94" t="s">
        <v>12</v>
      </c>
      <c r="C9" s="345">
        <v>25801.46</v>
      </c>
      <c r="D9" s="345">
        <v>32766.64</v>
      </c>
      <c r="E9" s="345">
        <v>35858.17</v>
      </c>
      <c r="F9" s="345">
        <v>36562.93</v>
      </c>
      <c r="G9" s="345">
        <v>40046.75</v>
      </c>
      <c r="H9" s="407">
        <v>49800</v>
      </c>
      <c r="I9" s="243">
        <v>39964.23</v>
      </c>
      <c r="J9" s="246">
        <v>47296</v>
      </c>
    </row>
    <row r="10" spans="1:10" s="96" customFormat="1" ht="15" customHeight="1">
      <c r="A10" s="93">
        <v>430158</v>
      </c>
      <c r="B10" s="94" t="s">
        <v>251</v>
      </c>
      <c r="C10" s="345">
        <v>0</v>
      </c>
      <c r="D10" s="345">
        <v>0</v>
      </c>
      <c r="E10" s="345">
        <v>0</v>
      </c>
      <c r="F10" s="345">
        <v>0</v>
      </c>
      <c r="G10" s="345">
        <v>0</v>
      </c>
      <c r="H10" s="407">
        <v>200</v>
      </c>
      <c r="I10" s="243">
        <v>0</v>
      </c>
      <c r="J10" s="246">
        <v>200</v>
      </c>
    </row>
    <row r="11" spans="1:10" s="96" customFormat="1" ht="15" customHeight="1">
      <c r="A11" s="93">
        <f>Actuals!A124</f>
        <v>430160</v>
      </c>
      <c r="B11" s="94" t="s">
        <v>18</v>
      </c>
      <c r="C11" s="345">
        <v>5944.06</v>
      </c>
      <c r="D11" s="345">
        <v>11183</v>
      </c>
      <c r="E11" s="345">
        <v>9895.41</v>
      </c>
      <c r="F11" s="345">
        <v>11213.3</v>
      </c>
      <c r="G11" s="345">
        <v>11528.8</v>
      </c>
      <c r="H11" s="407">
        <v>11603</v>
      </c>
      <c r="I11" s="243">
        <v>6942.6</v>
      </c>
      <c r="J11" s="246">
        <v>12100</v>
      </c>
    </row>
    <row r="12" spans="1:10" s="96" customFormat="1" ht="15" customHeight="1">
      <c r="A12" s="93">
        <f>Actuals!A125</f>
        <v>430161</v>
      </c>
      <c r="B12" s="94" t="s">
        <v>48</v>
      </c>
      <c r="C12" s="345">
        <v>4378.96</v>
      </c>
      <c r="D12" s="345">
        <v>4756.33</v>
      </c>
      <c r="E12" s="345">
        <v>4205.53</v>
      </c>
      <c r="F12" s="345">
        <v>4765.64</v>
      </c>
      <c r="G12" s="345">
        <v>4966.59</v>
      </c>
      <c r="H12" s="407">
        <v>6682</v>
      </c>
      <c r="I12" s="243">
        <v>3835</v>
      </c>
      <c r="J12" s="246">
        <v>5100</v>
      </c>
    </row>
    <row r="13" spans="1:10" s="96" customFormat="1" ht="15" customHeight="1">
      <c r="A13" s="93">
        <f>Actuals!A126</f>
        <v>430162</v>
      </c>
      <c r="B13" s="94" t="s">
        <v>15</v>
      </c>
      <c r="C13" s="345">
        <v>559.93</v>
      </c>
      <c r="D13" s="345">
        <v>557</v>
      </c>
      <c r="E13" s="345">
        <v>603.52</v>
      </c>
      <c r="F13" s="345">
        <v>565.67</v>
      </c>
      <c r="G13" s="345">
        <v>465.93</v>
      </c>
      <c r="H13" s="407">
        <v>1144</v>
      </c>
      <c r="I13" s="243">
        <v>455.99</v>
      </c>
      <c r="J13" s="246">
        <v>520</v>
      </c>
    </row>
    <row r="14" spans="1:10" s="96" customFormat="1" ht="15" customHeight="1">
      <c r="A14" s="93">
        <f>Actuals!A127</f>
        <v>430210</v>
      </c>
      <c r="B14" s="94" t="s">
        <v>38</v>
      </c>
      <c r="C14" s="345">
        <v>754.73</v>
      </c>
      <c r="D14" s="345">
        <v>1501.84</v>
      </c>
      <c r="E14" s="345">
        <v>1434.79</v>
      </c>
      <c r="F14" s="345">
        <v>1607.98</v>
      </c>
      <c r="G14" s="345">
        <v>794.45</v>
      </c>
      <c r="H14" s="407">
        <v>1000</v>
      </c>
      <c r="I14" s="243">
        <v>796.42</v>
      </c>
      <c r="J14" s="246">
        <v>1000</v>
      </c>
    </row>
    <row r="15" spans="1:10" s="96" customFormat="1" ht="15" customHeight="1">
      <c r="A15" s="93">
        <v>430211</v>
      </c>
      <c r="B15" s="94" t="s">
        <v>20</v>
      </c>
      <c r="C15" s="345">
        <v>100</v>
      </c>
      <c r="D15" s="345">
        <v>200</v>
      </c>
      <c r="E15" s="345">
        <v>0</v>
      </c>
      <c r="F15" s="345">
        <v>0</v>
      </c>
      <c r="G15" s="345">
        <v>200</v>
      </c>
      <c r="H15" s="407">
        <v>200</v>
      </c>
      <c r="I15" s="243">
        <v>0</v>
      </c>
      <c r="J15" s="246">
        <v>200</v>
      </c>
    </row>
    <row r="16" spans="1:10" s="96" customFormat="1" ht="15" customHeight="1">
      <c r="A16" s="93">
        <v>430238</v>
      </c>
      <c r="B16" s="94" t="s">
        <v>218</v>
      </c>
      <c r="C16" s="345">
        <v>397</v>
      </c>
      <c r="D16" s="345">
        <v>234.59</v>
      </c>
      <c r="E16" s="345">
        <v>206</v>
      </c>
      <c r="F16" s="345">
        <v>299.57</v>
      </c>
      <c r="G16" s="345">
        <v>313.88</v>
      </c>
      <c r="H16" s="407">
        <v>400</v>
      </c>
      <c r="I16" s="243">
        <v>25.9</v>
      </c>
      <c r="J16" s="246">
        <v>400</v>
      </c>
    </row>
    <row r="17" spans="1:10" s="96" customFormat="1" ht="15" customHeight="1">
      <c r="A17" s="93">
        <v>430313</v>
      </c>
      <c r="B17" s="94" t="s">
        <v>24</v>
      </c>
      <c r="C17" s="345">
        <v>15699.21</v>
      </c>
      <c r="D17" s="345">
        <v>6423.83</v>
      </c>
      <c r="E17" s="345">
        <v>7854.8</v>
      </c>
      <c r="F17" s="345">
        <v>8493.62</v>
      </c>
      <c r="G17" s="345">
        <v>3862.67</v>
      </c>
      <c r="H17" s="407">
        <v>3000</v>
      </c>
      <c r="I17" s="243">
        <v>9109.01</v>
      </c>
      <c r="J17" s="246">
        <v>4000</v>
      </c>
    </row>
    <row r="18" spans="1:10" s="96" customFormat="1" ht="15" customHeight="1">
      <c r="A18" s="93">
        <v>430314</v>
      </c>
      <c r="B18" s="94" t="s">
        <v>25</v>
      </c>
      <c r="C18" s="345">
        <v>7220.08</v>
      </c>
      <c r="D18" s="345">
        <v>6340.5</v>
      </c>
      <c r="E18" s="345">
        <v>540</v>
      </c>
      <c r="F18" s="345">
        <v>732.14</v>
      </c>
      <c r="G18" s="345">
        <v>620.5</v>
      </c>
      <c r="H18" s="407">
        <v>1000</v>
      </c>
      <c r="I18" s="243">
        <v>575.5</v>
      </c>
      <c r="J18" s="246">
        <v>1000</v>
      </c>
    </row>
    <row r="19" spans="1:10" s="96" customFormat="1" ht="15" customHeight="1">
      <c r="A19" s="93">
        <v>430320</v>
      </c>
      <c r="B19" s="94" t="s">
        <v>26</v>
      </c>
      <c r="C19" s="345">
        <v>1488.72</v>
      </c>
      <c r="D19" s="345">
        <v>1378.41</v>
      </c>
      <c r="E19" s="345">
        <v>1271.66</v>
      </c>
      <c r="F19" s="345">
        <v>1360.1</v>
      </c>
      <c r="G19" s="345">
        <v>1630.87</v>
      </c>
      <c r="H19" s="407">
        <v>1300</v>
      </c>
      <c r="I19" s="243">
        <v>1286.9</v>
      </c>
      <c r="J19" s="246">
        <v>1300</v>
      </c>
    </row>
    <row r="20" spans="1:10" s="96" customFormat="1" ht="15" customHeight="1">
      <c r="A20" s="93">
        <v>430330</v>
      </c>
      <c r="B20" s="94" t="s">
        <v>27</v>
      </c>
      <c r="C20" s="345">
        <v>0</v>
      </c>
      <c r="D20" s="345">
        <v>0</v>
      </c>
      <c r="E20" s="345">
        <v>0</v>
      </c>
      <c r="F20" s="345">
        <v>0</v>
      </c>
      <c r="G20" s="345">
        <v>0</v>
      </c>
      <c r="H20" s="407">
        <v>0</v>
      </c>
      <c r="I20" s="243">
        <v>0</v>
      </c>
      <c r="J20" s="246">
        <v>0</v>
      </c>
    </row>
    <row r="21" spans="1:10" s="96" customFormat="1" ht="15" customHeight="1">
      <c r="A21" s="93">
        <v>430341</v>
      </c>
      <c r="B21" s="94" t="s">
        <v>28</v>
      </c>
      <c r="C21" s="345">
        <v>743.35</v>
      </c>
      <c r="D21" s="345">
        <v>754.08</v>
      </c>
      <c r="E21" s="345">
        <v>0</v>
      </c>
      <c r="F21" s="345">
        <v>496.08</v>
      </c>
      <c r="G21" s="345">
        <v>0</v>
      </c>
      <c r="H21" s="407">
        <v>200</v>
      </c>
      <c r="I21" s="243">
        <v>607.52</v>
      </c>
      <c r="J21" s="246">
        <v>300</v>
      </c>
    </row>
    <row r="22" spans="1:10" s="96" customFormat="1" ht="15" customHeight="1">
      <c r="A22" s="93">
        <v>430450</v>
      </c>
      <c r="B22" s="94" t="s">
        <v>32</v>
      </c>
      <c r="C22" s="345">
        <v>6124.98</v>
      </c>
      <c r="D22" s="345">
        <v>3944.87</v>
      </c>
      <c r="E22" s="345">
        <v>32913</v>
      </c>
      <c r="F22" s="345">
        <v>19767.45</v>
      </c>
      <c r="G22" s="345">
        <v>17891.9</v>
      </c>
      <c r="H22" s="407">
        <v>3000</v>
      </c>
      <c r="I22" s="243">
        <v>20100</v>
      </c>
      <c r="J22" s="246">
        <v>3000</v>
      </c>
    </row>
    <row r="23" spans="1:10" s="96" customFormat="1" ht="15" customHeight="1">
      <c r="A23" s="93">
        <v>430460</v>
      </c>
      <c r="B23" s="94" t="s">
        <v>33</v>
      </c>
      <c r="C23" s="345">
        <v>0</v>
      </c>
      <c r="D23" s="345">
        <v>0</v>
      </c>
      <c r="E23" s="345">
        <v>0</v>
      </c>
      <c r="F23" s="345">
        <v>0</v>
      </c>
      <c r="G23" s="345">
        <v>0</v>
      </c>
      <c r="H23" s="407">
        <v>0</v>
      </c>
      <c r="I23" s="243">
        <v>0</v>
      </c>
      <c r="J23" s="246">
        <v>0</v>
      </c>
    </row>
    <row r="24" spans="1:10" s="96" customFormat="1" ht="15" customHeight="1">
      <c r="A24" s="131">
        <v>430750</v>
      </c>
      <c r="B24" s="132" t="s">
        <v>86</v>
      </c>
      <c r="C24" s="346">
        <v>33700</v>
      </c>
      <c r="D24" s="346">
        <v>2500</v>
      </c>
      <c r="E24" s="346">
        <v>2394.7</v>
      </c>
      <c r="F24" s="346">
        <v>5710</v>
      </c>
      <c r="G24" s="346">
        <v>0</v>
      </c>
      <c r="H24" s="408">
        <v>1000</v>
      </c>
      <c r="I24" s="243">
        <v>0</v>
      </c>
      <c r="J24" s="249">
        <v>2500</v>
      </c>
    </row>
    <row r="25" spans="1:10" s="137" customFormat="1" ht="15" customHeight="1">
      <c r="A25" s="133"/>
      <c r="B25" s="134" t="s">
        <v>177</v>
      </c>
      <c r="C25" s="325">
        <f aca="true" t="shared" si="0" ref="C25:J25">SUM(C7:C24)</f>
        <v>161104.72999999998</v>
      </c>
      <c r="D25" s="325">
        <f t="shared" si="0"/>
        <v>135469.85</v>
      </c>
      <c r="E25" s="325">
        <f t="shared" si="0"/>
        <v>152294.03000000003</v>
      </c>
      <c r="F25" s="325">
        <f t="shared" si="0"/>
        <v>154063.83000000002</v>
      </c>
      <c r="G25" s="325">
        <f t="shared" si="0"/>
        <v>146932.97</v>
      </c>
      <c r="H25" s="426">
        <f t="shared" si="0"/>
        <v>148663</v>
      </c>
      <c r="I25" s="135">
        <f t="shared" si="0"/>
        <v>132452.37</v>
      </c>
      <c r="J25" s="136">
        <f t="shared" si="0"/>
        <v>149152</v>
      </c>
    </row>
    <row r="26" spans="1:10" ht="7.5" customHeight="1">
      <c r="A26" s="62"/>
      <c r="B26" s="48"/>
      <c r="C26" s="326"/>
      <c r="D26" s="326"/>
      <c r="E26" s="326"/>
      <c r="F26" s="326"/>
      <c r="G26" s="326"/>
      <c r="H26" s="125"/>
      <c r="I26" s="63"/>
      <c r="J26" s="125"/>
    </row>
    <row r="27" spans="1:10" s="96" customFormat="1" ht="15" customHeight="1">
      <c r="A27" s="138" t="s">
        <v>87</v>
      </c>
      <c r="B27" s="139"/>
      <c r="C27" s="327"/>
      <c r="D27" s="327"/>
      <c r="E27" s="327"/>
      <c r="F27" s="327"/>
      <c r="G27" s="327"/>
      <c r="H27" s="120"/>
      <c r="I27" s="140"/>
      <c r="J27" s="120"/>
    </row>
    <row r="28" spans="1:10" s="96" customFormat="1" ht="15" customHeight="1">
      <c r="A28" s="93">
        <v>432210</v>
      </c>
      <c r="B28" s="94" t="s">
        <v>38</v>
      </c>
      <c r="C28" s="324">
        <v>7158.88</v>
      </c>
      <c r="D28" s="324">
        <v>1756.71</v>
      </c>
      <c r="E28" s="324">
        <v>2909.02</v>
      </c>
      <c r="F28" s="324">
        <v>4235.85</v>
      </c>
      <c r="G28" s="324">
        <v>4170.19</v>
      </c>
      <c r="H28" s="407">
        <v>5000</v>
      </c>
      <c r="I28" s="243">
        <v>0</v>
      </c>
      <c r="J28" s="246">
        <v>5000</v>
      </c>
    </row>
    <row r="29" spans="1:10" s="96" customFormat="1" ht="15" customHeight="1">
      <c r="A29" s="93">
        <v>432300</v>
      </c>
      <c r="B29" s="94" t="s">
        <v>32</v>
      </c>
      <c r="C29" s="328">
        <v>0</v>
      </c>
      <c r="D29" s="328">
        <v>1500</v>
      </c>
      <c r="E29" s="328">
        <v>135</v>
      </c>
      <c r="F29" s="328">
        <v>35</v>
      </c>
      <c r="G29" s="328">
        <v>0</v>
      </c>
      <c r="H29" s="407">
        <v>200</v>
      </c>
      <c r="I29" s="243">
        <v>0</v>
      </c>
      <c r="J29" s="246">
        <v>200</v>
      </c>
    </row>
    <row r="30" spans="1:10" s="137" customFormat="1" ht="15" customHeight="1">
      <c r="A30" s="133"/>
      <c r="B30" s="134" t="s">
        <v>178</v>
      </c>
      <c r="C30" s="325">
        <f aca="true" t="shared" si="1" ref="C30:J30">SUM(C28:C29)</f>
        <v>7158.88</v>
      </c>
      <c r="D30" s="325">
        <f t="shared" si="1"/>
        <v>3256.71</v>
      </c>
      <c r="E30" s="325">
        <f t="shared" si="1"/>
        <v>3044.02</v>
      </c>
      <c r="F30" s="325">
        <f t="shared" si="1"/>
        <v>4270.85</v>
      </c>
      <c r="G30" s="325">
        <f t="shared" si="1"/>
        <v>4170.19</v>
      </c>
      <c r="H30" s="426">
        <f t="shared" si="1"/>
        <v>5200</v>
      </c>
      <c r="I30" s="135">
        <f t="shared" si="1"/>
        <v>0</v>
      </c>
      <c r="J30" s="136">
        <f t="shared" si="1"/>
        <v>5200</v>
      </c>
    </row>
    <row r="31" spans="1:10" ht="7.5" customHeight="1">
      <c r="A31" s="62"/>
      <c r="B31" s="48"/>
      <c r="C31" s="326"/>
      <c r="D31" s="326"/>
      <c r="E31" s="326"/>
      <c r="F31" s="326"/>
      <c r="G31" s="326"/>
      <c r="H31" s="125"/>
      <c r="I31" s="63"/>
      <c r="J31" s="125"/>
    </row>
    <row r="32" spans="1:10" s="96" customFormat="1" ht="15" customHeight="1">
      <c r="A32" s="138" t="s">
        <v>179</v>
      </c>
      <c r="B32" s="139"/>
      <c r="C32" s="327"/>
      <c r="D32" s="327"/>
      <c r="E32" s="327"/>
      <c r="F32" s="327"/>
      <c r="G32" s="327"/>
      <c r="H32" s="120"/>
      <c r="I32" s="140"/>
      <c r="J32" s="120"/>
    </row>
    <row r="33" spans="1:10" s="96" customFormat="1" ht="15" customHeight="1">
      <c r="A33" s="93">
        <v>433210</v>
      </c>
      <c r="B33" s="94" t="s">
        <v>38</v>
      </c>
      <c r="C33" s="324">
        <v>1837.7</v>
      </c>
      <c r="D33" s="324">
        <v>3557.6</v>
      </c>
      <c r="E33" s="324">
        <v>4534.77</v>
      </c>
      <c r="F33" s="324">
        <v>4363.9</v>
      </c>
      <c r="G33" s="324">
        <v>3533.62</v>
      </c>
      <c r="H33" s="407">
        <v>4000</v>
      </c>
      <c r="I33" s="243">
        <v>1105.65</v>
      </c>
      <c r="J33" s="246">
        <v>2500</v>
      </c>
    </row>
    <row r="34" spans="1:10" s="96" customFormat="1" ht="15" customHeight="1">
      <c r="A34" s="93">
        <v>433361</v>
      </c>
      <c r="B34" s="94" t="s">
        <v>180</v>
      </c>
      <c r="C34" s="328">
        <v>226.13</v>
      </c>
      <c r="D34" s="328">
        <v>298.59</v>
      </c>
      <c r="E34" s="328">
        <v>288.66</v>
      </c>
      <c r="F34" s="328">
        <v>315.92</v>
      </c>
      <c r="G34" s="328">
        <v>273.04</v>
      </c>
      <c r="H34" s="407">
        <v>320</v>
      </c>
      <c r="I34" s="243">
        <v>286.01</v>
      </c>
      <c r="J34" s="246">
        <v>320</v>
      </c>
    </row>
    <row r="35" spans="1:10" s="96" customFormat="1" ht="15" customHeight="1">
      <c r="A35" s="93">
        <v>433374</v>
      </c>
      <c r="B35" s="94" t="s">
        <v>278</v>
      </c>
      <c r="C35" s="328">
        <v>12848.42</v>
      </c>
      <c r="D35" s="328">
        <v>4379.16</v>
      </c>
      <c r="E35" s="328">
        <v>0</v>
      </c>
      <c r="F35" s="328">
        <v>0</v>
      </c>
      <c r="G35" s="328">
        <v>0</v>
      </c>
      <c r="H35" s="407">
        <v>500</v>
      </c>
      <c r="I35" s="243">
        <v>0</v>
      </c>
      <c r="J35" s="246">
        <v>500</v>
      </c>
    </row>
    <row r="36" spans="1:10" s="137" customFormat="1" ht="15" customHeight="1">
      <c r="A36" s="133"/>
      <c r="B36" s="134" t="s">
        <v>184</v>
      </c>
      <c r="C36" s="325">
        <f aca="true" t="shared" si="2" ref="C36:J36">SUM(C33:C35)</f>
        <v>14912.25</v>
      </c>
      <c r="D36" s="325">
        <f t="shared" si="2"/>
        <v>8235.35</v>
      </c>
      <c r="E36" s="325">
        <f t="shared" si="2"/>
        <v>4823.43</v>
      </c>
      <c r="F36" s="325">
        <f t="shared" si="2"/>
        <v>4679.82</v>
      </c>
      <c r="G36" s="325">
        <f t="shared" si="2"/>
        <v>3806.66</v>
      </c>
      <c r="H36" s="426">
        <f t="shared" si="2"/>
        <v>4820</v>
      </c>
      <c r="I36" s="135">
        <f t="shared" si="2"/>
        <v>1391.66</v>
      </c>
      <c r="J36" s="136">
        <f t="shared" si="2"/>
        <v>3320</v>
      </c>
    </row>
    <row r="37" spans="1:10" ht="7.5" customHeight="1">
      <c r="A37" s="62"/>
      <c r="B37" s="48"/>
      <c r="C37" s="326"/>
      <c r="D37" s="326"/>
      <c r="E37" s="326"/>
      <c r="F37" s="326"/>
      <c r="G37" s="326"/>
      <c r="H37" s="125"/>
      <c r="I37" s="63"/>
      <c r="J37" s="125"/>
    </row>
    <row r="38" spans="1:10" s="96" customFormat="1" ht="15" customHeight="1">
      <c r="A38" s="138" t="s">
        <v>183</v>
      </c>
      <c r="B38" s="139"/>
      <c r="C38" s="327"/>
      <c r="D38" s="327"/>
      <c r="E38" s="327"/>
      <c r="F38" s="327"/>
      <c r="G38" s="327"/>
      <c r="H38" s="120"/>
      <c r="I38" s="140"/>
      <c r="J38" s="120"/>
    </row>
    <row r="39" spans="1:10" s="96" customFormat="1" ht="15" customHeight="1">
      <c r="A39" s="93">
        <v>434361</v>
      </c>
      <c r="B39" s="94" t="s">
        <v>91</v>
      </c>
      <c r="C39" s="324">
        <v>32431.89</v>
      </c>
      <c r="D39" s="324">
        <v>33925.73</v>
      </c>
      <c r="E39" s="324">
        <v>33397.85</v>
      </c>
      <c r="F39" s="324">
        <v>34438.54</v>
      </c>
      <c r="G39" s="324">
        <v>28041.21</v>
      </c>
      <c r="H39" s="407">
        <v>34500</v>
      </c>
      <c r="I39" s="243">
        <v>24564.57</v>
      </c>
      <c r="J39" s="246">
        <v>34500</v>
      </c>
    </row>
    <row r="40" spans="1:10" s="137" customFormat="1" ht="15" customHeight="1">
      <c r="A40" s="133"/>
      <c r="B40" s="134" t="s">
        <v>185</v>
      </c>
      <c r="C40" s="325">
        <f aca="true" t="shared" si="3" ref="C40:J40">+C39</f>
        <v>32431.89</v>
      </c>
      <c r="D40" s="325">
        <f t="shared" si="3"/>
        <v>33925.73</v>
      </c>
      <c r="E40" s="325">
        <f t="shared" si="3"/>
        <v>33397.85</v>
      </c>
      <c r="F40" s="325">
        <f t="shared" si="3"/>
        <v>34438.54</v>
      </c>
      <c r="G40" s="325">
        <f t="shared" si="3"/>
        <v>28041.21</v>
      </c>
      <c r="H40" s="426">
        <f t="shared" si="3"/>
        <v>34500</v>
      </c>
      <c r="I40" s="135">
        <f t="shared" si="3"/>
        <v>24564.57</v>
      </c>
      <c r="J40" s="136">
        <f t="shared" si="3"/>
        <v>34500</v>
      </c>
    </row>
    <row r="41" spans="1:10" ht="7.5" customHeight="1">
      <c r="A41" s="62"/>
      <c r="B41" s="48"/>
      <c r="C41" s="326"/>
      <c r="D41" s="326"/>
      <c r="E41" s="326"/>
      <c r="F41" s="326"/>
      <c r="G41" s="326"/>
      <c r="H41" s="125"/>
      <c r="I41" s="63"/>
      <c r="J41" s="125"/>
    </row>
    <row r="42" spans="1:10" s="96" customFormat="1" ht="15" customHeight="1">
      <c r="A42" s="138" t="s">
        <v>191</v>
      </c>
      <c r="B42" s="139"/>
      <c r="C42" s="327"/>
      <c r="D42" s="327"/>
      <c r="E42" s="327"/>
      <c r="F42" s="327"/>
      <c r="G42" s="327"/>
      <c r="H42" s="120"/>
      <c r="I42" s="140"/>
      <c r="J42" s="120"/>
    </row>
    <row r="43" spans="1:10" s="96" customFormat="1" ht="15" customHeight="1">
      <c r="A43" s="93">
        <v>435210</v>
      </c>
      <c r="B43" s="94" t="s">
        <v>38</v>
      </c>
      <c r="C43" s="324">
        <v>496.35</v>
      </c>
      <c r="D43" s="324">
        <v>653.7</v>
      </c>
      <c r="E43" s="324">
        <v>3013.96</v>
      </c>
      <c r="F43" s="324">
        <v>0</v>
      </c>
      <c r="G43" s="324">
        <v>1886.44</v>
      </c>
      <c r="H43" s="407">
        <v>2000</v>
      </c>
      <c r="I43" s="243">
        <v>3376.19</v>
      </c>
      <c r="J43" s="246">
        <v>2000</v>
      </c>
    </row>
    <row r="44" spans="1:10" s="96" customFormat="1" ht="15" customHeight="1">
      <c r="A44" s="93">
        <v>435341</v>
      </c>
      <c r="B44" s="94" t="s">
        <v>28</v>
      </c>
      <c r="C44" s="328">
        <v>0</v>
      </c>
      <c r="D44" s="328">
        <v>0</v>
      </c>
      <c r="E44" s="328">
        <v>0</v>
      </c>
      <c r="F44" s="328">
        <v>0</v>
      </c>
      <c r="G44" s="328">
        <v>0</v>
      </c>
      <c r="H44" s="407">
        <v>200</v>
      </c>
      <c r="I44" s="243">
        <v>0</v>
      </c>
      <c r="J44" s="246">
        <v>200</v>
      </c>
    </row>
    <row r="45" spans="1:10" s="96" customFormat="1" ht="15" customHeight="1">
      <c r="A45" s="93">
        <v>435450</v>
      </c>
      <c r="B45" s="94" t="s">
        <v>32</v>
      </c>
      <c r="C45" s="328">
        <v>14320</v>
      </c>
      <c r="D45" s="328">
        <v>0</v>
      </c>
      <c r="E45" s="328">
        <v>0</v>
      </c>
      <c r="F45" s="328">
        <v>0</v>
      </c>
      <c r="G45" s="328">
        <v>0</v>
      </c>
      <c r="H45" s="407">
        <v>10000</v>
      </c>
      <c r="I45" s="243">
        <v>0</v>
      </c>
      <c r="J45" s="246">
        <v>10000</v>
      </c>
    </row>
    <row r="46" spans="1:10" s="137" customFormat="1" ht="15" customHeight="1">
      <c r="A46" s="133"/>
      <c r="B46" s="134" t="s">
        <v>192</v>
      </c>
      <c r="C46" s="325">
        <f aca="true" t="shared" si="4" ref="C46:J46">SUM(C43:C45)</f>
        <v>14816.35</v>
      </c>
      <c r="D46" s="325">
        <f t="shared" si="4"/>
        <v>653.7</v>
      </c>
      <c r="E46" s="325">
        <f t="shared" si="4"/>
        <v>3013.96</v>
      </c>
      <c r="F46" s="325">
        <f t="shared" si="4"/>
        <v>0</v>
      </c>
      <c r="G46" s="325">
        <f t="shared" si="4"/>
        <v>1886.44</v>
      </c>
      <c r="H46" s="426">
        <f t="shared" si="4"/>
        <v>12200</v>
      </c>
      <c r="I46" s="135">
        <f t="shared" si="4"/>
        <v>3376.19</v>
      </c>
      <c r="J46" s="136">
        <f t="shared" si="4"/>
        <v>12200</v>
      </c>
    </row>
    <row r="47" spans="1:10" ht="7.5" customHeight="1">
      <c r="A47" s="62"/>
      <c r="B47" s="48"/>
      <c r="C47" s="326"/>
      <c r="D47" s="326"/>
      <c r="E47" s="326"/>
      <c r="F47" s="326"/>
      <c r="G47" s="326"/>
      <c r="H47" s="125"/>
      <c r="I47" s="63"/>
      <c r="J47" s="125"/>
    </row>
    <row r="48" spans="1:10" s="96" customFormat="1" ht="15" customHeight="1">
      <c r="A48" s="138" t="s">
        <v>186</v>
      </c>
      <c r="B48" s="139"/>
      <c r="C48" s="327"/>
      <c r="D48" s="327"/>
      <c r="E48" s="327"/>
      <c r="F48" s="327"/>
      <c r="G48" s="327"/>
      <c r="H48" s="120"/>
      <c r="I48" s="140"/>
      <c r="J48" s="120"/>
    </row>
    <row r="49" spans="1:10" s="96" customFormat="1" ht="15" customHeight="1">
      <c r="A49" s="93">
        <v>437210</v>
      </c>
      <c r="B49" s="94" t="s">
        <v>38</v>
      </c>
      <c r="C49" s="324">
        <v>804.61</v>
      </c>
      <c r="D49" s="324">
        <v>352.56</v>
      </c>
      <c r="E49" s="324">
        <v>100.15</v>
      </c>
      <c r="F49" s="324">
        <v>392.61</v>
      </c>
      <c r="G49" s="324">
        <v>204.7</v>
      </c>
      <c r="H49" s="407">
        <v>250</v>
      </c>
      <c r="I49" s="243">
        <v>136.54</v>
      </c>
      <c r="J49" s="246">
        <v>250</v>
      </c>
    </row>
    <row r="50" spans="1:10" s="96" customFormat="1" ht="15" customHeight="1">
      <c r="A50" s="93">
        <v>437260</v>
      </c>
      <c r="B50" s="94" t="s">
        <v>79</v>
      </c>
      <c r="C50" s="328">
        <v>221.5</v>
      </c>
      <c r="D50" s="328">
        <v>414.95</v>
      </c>
      <c r="E50" s="328">
        <v>0</v>
      </c>
      <c r="F50" s="328">
        <v>394.98</v>
      </c>
      <c r="G50" s="328">
        <v>20</v>
      </c>
      <c r="H50" s="407">
        <v>250</v>
      </c>
      <c r="I50" s="243">
        <v>29.48</v>
      </c>
      <c r="J50" s="246">
        <v>250</v>
      </c>
    </row>
    <row r="51" spans="1:10" s="96" customFormat="1" ht="15" customHeight="1">
      <c r="A51" s="93">
        <v>437331</v>
      </c>
      <c r="B51" s="94" t="s">
        <v>43</v>
      </c>
      <c r="C51" s="328">
        <v>8588.63</v>
      </c>
      <c r="D51" s="328">
        <v>4607.02</v>
      </c>
      <c r="E51" s="328">
        <v>1383.72</v>
      </c>
      <c r="F51" s="328">
        <v>879.2</v>
      </c>
      <c r="G51" s="328">
        <v>1460.3</v>
      </c>
      <c r="H51" s="407">
        <v>2000</v>
      </c>
      <c r="I51" s="243">
        <v>2265.29</v>
      </c>
      <c r="J51" s="246">
        <v>2000</v>
      </c>
    </row>
    <row r="52" spans="1:10" s="96" customFormat="1" ht="15" customHeight="1">
      <c r="A52" s="93">
        <v>437332</v>
      </c>
      <c r="B52" s="94" t="s">
        <v>83</v>
      </c>
      <c r="C52" s="328">
        <v>4915.98</v>
      </c>
      <c r="D52" s="328">
        <v>7902.61</v>
      </c>
      <c r="E52" s="328">
        <v>6064.07</v>
      </c>
      <c r="F52" s="328">
        <v>6339.25</v>
      </c>
      <c r="G52" s="328">
        <v>8590.71</v>
      </c>
      <c r="H52" s="407">
        <v>7000</v>
      </c>
      <c r="I52" s="243">
        <v>2883.23</v>
      </c>
      <c r="J52" s="246">
        <v>7000</v>
      </c>
    </row>
    <row r="53" spans="1:10" s="96" customFormat="1" ht="15" customHeight="1">
      <c r="A53" s="93">
        <v>437750</v>
      </c>
      <c r="B53" s="94" t="s">
        <v>86</v>
      </c>
      <c r="C53" s="328">
        <v>0</v>
      </c>
      <c r="D53" s="328">
        <v>615.38</v>
      </c>
      <c r="E53" s="328">
        <v>0</v>
      </c>
      <c r="F53" s="328">
        <v>886.93</v>
      </c>
      <c r="G53" s="328">
        <v>0</v>
      </c>
      <c r="H53" s="407">
        <v>1000</v>
      </c>
      <c r="I53" s="243">
        <v>0</v>
      </c>
      <c r="J53" s="246">
        <v>1000</v>
      </c>
    </row>
    <row r="54" spans="1:10" s="137" customFormat="1" ht="15" customHeight="1">
      <c r="A54" s="133"/>
      <c r="B54" s="134" t="s">
        <v>189</v>
      </c>
      <c r="C54" s="325">
        <f aca="true" t="shared" si="5" ref="C54:J54">SUM(C49:C53)</f>
        <v>14530.72</v>
      </c>
      <c r="D54" s="325">
        <f t="shared" si="5"/>
        <v>13892.519999999999</v>
      </c>
      <c r="E54" s="325">
        <f t="shared" si="5"/>
        <v>7547.94</v>
      </c>
      <c r="F54" s="325">
        <f t="shared" si="5"/>
        <v>8892.97</v>
      </c>
      <c r="G54" s="325">
        <f t="shared" si="5"/>
        <v>10275.71</v>
      </c>
      <c r="H54" s="426">
        <f t="shared" si="5"/>
        <v>10500</v>
      </c>
      <c r="I54" s="135">
        <f t="shared" si="5"/>
        <v>5314.54</v>
      </c>
      <c r="J54" s="136">
        <f t="shared" si="5"/>
        <v>10500</v>
      </c>
    </row>
    <row r="55" spans="1:10" ht="7.5" customHeight="1">
      <c r="A55" s="62"/>
      <c r="B55" s="48"/>
      <c r="C55" s="326"/>
      <c r="D55" s="326"/>
      <c r="E55" s="326"/>
      <c r="F55" s="326"/>
      <c r="G55" s="326"/>
      <c r="H55" s="125"/>
      <c r="I55" s="63"/>
      <c r="J55" s="125"/>
    </row>
    <row r="56" spans="1:10" s="96" customFormat="1" ht="15" customHeight="1">
      <c r="A56" s="138" t="s">
        <v>187</v>
      </c>
      <c r="B56" s="139"/>
      <c r="C56" s="327"/>
      <c r="D56" s="327"/>
      <c r="E56" s="327"/>
      <c r="F56" s="327"/>
      <c r="G56" s="327"/>
      <c r="H56" s="120"/>
      <c r="I56" s="140"/>
      <c r="J56" s="120"/>
    </row>
    <row r="57" spans="1:10" s="96" customFormat="1" ht="15" customHeight="1">
      <c r="A57" s="93">
        <v>438210</v>
      </c>
      <c r="B57" s="94" t="s">
        <v>38</v>
      </c>
      <c r="C57" s="324">
        <v>4857.36</v>
      </c>
      <c r="D57" s="324">
        <v>3866.17</v>
      </c>
      <c r="E57" s="324">
        <v>5907.67</v>
      </c>
      <c r="F57" s="324">
        <v>5840.63</v>
      </c>
      <c r="G57" s="324">
        <v>6904.89</v>
      </c>
      <c r="H57" s="407">
        <v>5000</v>
      </c>
      <c r="I57" s="243">
        <v>3433.18</v>
      </c>
      <c r="J57" s="246">
        <v>5000</v>
      </c>
    </row>
    <row r="58" spans="1:10" s="96" customFormat="1" ht="15" customHeight="1">
      <c r="A58" s="131">
        <v>438450</v>
      </c>
      <c r="B58" s="132" t="s">
        <v>32</v>
      </c>
      <c r="C58" s="342">
        <v>5203.1</v>
      </c>
      <c r="D58" s="342">
        <v>1980</v>
      </c>
      <c r="E58" s="342">
        <v>1861.25</v>
      </c>
      <c r="F58" s="342">
        <v>63578</v>
      </c>
      <c r="G58" s="342">
        <v>2299.03</v>
      </c>
      <c r="H58" s="408">
        <v>2000</v>
      </c>
      <c r="I58" s="248">
        <v>38742.9</v>
      </c>
      <c r="J58" s="249">
        <v>2500</v>
      </c>
    </row>
    <row r="59" spans="1:10" s="137" customFormat="1" ht="15" customHeight="1">
      <c r="A59" s="133"/>
      <c r="B59" s="134" t="s">
        <v>190</v>
      </c>
      <c r="C59" s="325">
        <f aca="true" t="shared" si="6" ref="C59:J59">SUM(C57:C58)</f>
        <v>10060.46</v>
      </c>
      <c r="D59" s="325">
        <f t="shared" si="6"/>
        <v>5846.17</v>
      </c>
      <c r="E59" s="325">
        <f t="shared" si="6"/>
        <v>7768.92</v>
      </c>
      <c r="F59" s="325">
        <f t="shared" si="6"/>
        <v>69418.63</v>
      </c>
      <c r="G59" s="325">
        <f t="shared" si="6"/>
        <v>9203.92</v>
      </c>
      <c r="H59" s="426">
        <f t="shared" si="6"/>
        <v>7000</v>
      </c>
      <c r="I59" s="135">
        <f t="shared" si="6"/>
        <v>42176.08</v>
      </c>
      <c r="J59" s="136">
        <f t="shared" si="6"/>
        <v>7500</v>
      </c>
    </row>
    <row r="60" spans="1:10" ht="7.5" customHeight="1">
      <c r="A60" s="62"/>
      <c r="B60" s="48"/>
      <c r="C60" s="326"/>
      <c r="D60" s="326"/>
      <c r="E60" s="326"/>
      <c r="F60" s="326"/>
      <c r="G60" s="326"/>
      <c r="H60" s="125"/>
      <c r="I60" s="63"/>
      <c r="J60" s="125"/>
    </row>
    <row r="61" spans="1:10" s="96" customFormat="1" ht="15" customHeight="1">
      <c r="A61" s="138" t="s">
        <v>188</v>
      </c>
      <c r="B61" s="139"/>
      <c r="C61" s="327"/>
      <c r="D61" s="327"/>
      <c r="E61" s="327"/>
      <c r="F61" s="327"/>
      <c r="G61" s="327"/>
      <c r="H61" s="120"/>
      <c r="I61" s="140"/>
      <c r="J61" s="120"/>
    </row>
    <row r="62" spans="1:10" s="96" customFormat="1" ht="15" customHeight="1">
      <c r="A62" s="93">
        <v>439313</v>
      </c>
      <c r="B62" s="94" t="s">
        <v>24</v>
      </c>
      <c r="C62" s="324">
        <v>3074.38</v>
      </c>
      <c r="D62" s="324">
        <v>28379.88</v>
      </c>
      <c r="E62" s="324">
        <v>20533.77</v>
      </c>
      <c r="F62" s="324">
        <v>12761.75</v>
      </c>
      <c r="G62" s="324">
        <v>5617.33</v>
      </c>
      <c r="H62" s="407">
        <v>5000</v>
      </c>
      <c r="I62" s="243">
        <v>0</v>
      </c>
      <c r="J62" s="246">
        <v>5000</v>
      </c>
    </row>
    <row r="63" spans="1:10" s="96" customFormat="1" ht="15" customHeight="1">
      <c r="A63" s="93">
        <v>439341</v>
      </c>
      <c r="B63" s="94" t="s">
        <v>28</v>
      </c>
      <c r="C63" s="328">
        <v>1375.68</v>
      </c>
      <c r="D63" s="328">
        <v>2014</v>
      </c>
      <c r="E63" s="328">
        <v>873.12</v>
      </c>
      <c r="F63" s="328">
        <v>952.48</v>
      </c>
      <c r="G63" s="328">
        <v>474.64</v>
      </c>
      <c r="H63" s="407">
        <v>1000</v>
      </c>
      <c r="I63" s="243">
        <v>0</v>
      </c>
      <c r="J63" s="246">
        <v>1000</v>
      </c>
    </row>
    <row r="64" spans="1:10" s="96" customFormat="1" ht="15" customHeight="1">
      <c r="A64" s="93">
        <v>439450</v>
      </c>
      <c r="B64" s="94" t="s">
        <v>32</v>
      </c>
      <c r="C64" s="328">
        <v>282.5</v>
      </c>
      <c r="D64" s="328">
        <v>0</v>
      </c>
      <c r="E64" s="328">
        <v>60039.9</v>
      </c>
      <c r="F64" s="328">
        <v>31.78</v>
      </c>
      <c r="G64" s="328">
        <v>500</v>
      </c>
      <c r="H64" s="407">
        <v>4000</v>
      </c>
      <c r="I64" s="243">
        <v>570</v>
      </c>
      <c r="J64" s="246">
        <v>4000</v>
      </c>
    </row>
    <row r="65" spans="1:10" s="137" customFormat="1" ht="15" customHeight="1">
      <c r="A65" s="133"/>
      <c r="B65" s="134" t="s">
        <v>190</v>
      </c>
      <c r="C65" s="325">
        <f aca="true" t="shared" si="7" ref="C65:J65">SUM(C62:C64)</f>
        <v>4732.56</v>
      </c>
      <c r="D65" s="325">
        <f t="shared" si="7"/>
        <v>30393.88</v>
      </c>
      <c r="E65" s="325">
        <f t="shared" si="7"/>
        <v>81446.79000000001</v>
      </c>
      <c r="F65" s="325">
        <f t="shared" si="7"/>
        <v>13746.01</v>
      </c>
      <c r="G65" s="325">
        <f t="shared" si="7"/>
        <v>6591.97</v>
      </c>
      <c r="H65" s="426">
        <f t="shared" si="7"/>
        <v>10000</v>
      </c>
      <c r="I65" s="135">
        <f t="shared" si="7"/>
        <v>570</v>
      </c>
      <c r="J65" s="136">
        <f t="shared" si="7"/>
        <v>10000</v>
      </c>
    </row>
    <row r="66" spans="1:10" ht="7.5" customHeight="1" thickBot="1">
      <c r="A66" s="62"/>
      <c r="B66" s="48"/>
      <c r="C66" s="326"/>
      <c r="D66" s="326"/>
      <c r="E66" s="326"/>
      <c r="F66" s="326"/>
      <c r="G66" s="326"/>
      <c r="H66" s="410"/>
      <c r="I66" s="63"/>
      <c r="J66" s="125"/>
    </row>
    <row r="67" spans="1:10" s="103" customFormat="1" ht="15" customHeight="1" thickBot="1">
      <c r="A67" s="141"/>
      <c r="B67" s="142" t="s">
        <v>193</v>
      </c>
      <c r="C67" s="331">
        <f aca="true" t="shared" si="8" ref="C67:J67">+C25+C30+C36+C40+C46+C54+C59+C65</f>
        <v>259747.84</v>
      </c>
      <c r="D67" s="331">
        <f t="shared" si="8"/>
        <v>231673.91000000003</v>
      </c>
      <c r="E67" s="331">
        <f t="shared" si="8"/>
        <v>293336.94000000006</v>
      </c>
      <c r="F67" s="331">
        <f t="shared" si="8"/>
        <v>289510.65</v>
      </c>
      <c r="G67" s="331">
        <f t="shared" si="8"/>
        <v>210909.07</v>
      </c>
      <c r="H67" s="415">
        <f t="shared" si="8"/>
        <v>232883</v>
      </c>
      <c r="I67" s="143">
        <f t="shared" si="8"/>
        <v>209845.41000000003</v>
      </c>
      <c r="J67" s="144">
        <f t="shared" si="8"/>
        <v>232372</v>
      </c>
    </row>
    <row r="68" spans="3:10" ht="12.75">
      <c r="C68" s="218"/>
      <c r="D68" s="332"/>
      <c r="E68" s="332"/>
      <c r="F68" s="332"/>
      <c r="G68" s="332"/>
      <c r="H68" s="224"/>
      <c r="I68" s="44"/>
      <c r="J68" s="123"/>
    </row>
    <row r="69" spans="3:10" ht="12.75">
      <c r="C69" s="71"/>
      <c r="D69" s="197"/>
      <c r="E69" s="197"/>
      <c r="F69" s="197"/>
      <c r="G69" s="197"/>
      <c r="H69" s="223"/>
      <c r="I69" s="44"/>
      <c r="J69" s="161"/>
    </row>
    <row r="70" spans="9:10" ht="12.75">
      <c r="I70" s="44"/>
      <c r="J70" s="161"/>
    </row>
    <row r="71" ht="12.75">
      <c r="I71" s="44"/>
    </row>
    <row r="72" ht="12.75">
      <c r="I72" s="44"/>
    </row>
  </sheetData>
  <sheetProtection/>
  <mergeCells count="2">
    <mergeCell ref="A1:J1"/>
    <mergeCell ref="A2:J2"/>
  </mergeCells>
  <printOptions horizontalCentered="1"/>
  <pageMargins left="0.46" right="0.46" top="0.44" bottom="0.25" header="0.25" footer="0.25"/>
  <pageSetup fitToHeight="2" horizontalDpi="600" verticalDpi="600" orientation="landscape" scale="90" r:id="rId1"/>
  <rowBreaks count="1" manualBreakCount="1">
    <brk id="41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showGridLines="0" zoomScalePageLayoutView="0" workbookViewId="0" topLeftCell="A1">
      <pane xSplit="2" ySplit="4" topLeftCell="C5" activePane="bottomRight" state="frozen"/>
      <selection pane="topLeft" activeCell="I43" sqref="I43"/>
      <selection pane="topRight" activeCell="I43" sqref="I43"/>
      <selection pane="bottomLeft" activeCell="I43" sqref="I43"/>
      <selection pane="bottomRight" activeCell="I23" sqref="I23"/>
    </sheetView>
  </sheetViews>
  <sheetFormatPr defaultColWidth="9.140625" defaultRowHeight="12.75"/>
  <cols>
    <col min="1" max="1" width="11.00390625" style="0" customWidth="1"/>
    <col min="2" max="2" width="36.8515625" style="0" customWidth="1"/>
    <col min="3" max="3" width="11.8515625" style="15" customWidth="1"/>
    <col min="4" max="7" width="11.8515625" style="198" customWidth="1"/>
    <col min="8" max="8" width="11.8515625" style="222" customWidth="1"/>
    <col min="9" max="9" width="11.8515625" style="43" customWidth="1"/>
    <col min="10" max="10" width="14.57421875" style="122" customWidth="1"/>
  </cols>
  <sheetData>
    <row r="1" spans="1:10" ht="18">
      <c r="A1" s="483" t="s">
        <v>339</v>
      </c>
      <c r="B1" s="483"/>
      <c r="C1" s="483"/>
      <c r="D1" s="483"/>
      <c r="E1" s="483"/>
      <c r="F1" s="483"/>
      <c r="G1" s="483"/>
      <c r="H1" s="483"/>
      <c r="I1" s="483"/>
      <c r="J1" s="483"/>
    </row>
    <row r="2" spans="1:10" s="83" customFormat="1" ht="33" customHeight="1" thickBot="1">
      <c r="A2" s="482" t="s">
        <v>95</v>
      </c>
      <c r="B2" s="482"/>
      <c r="C2" s="482"/>
      <c r="D2" s="482"/>
      <c r="E2" s="482"/>
      <c r="F2" s="482"/>
      <c r="G2" s="482"/>
      <c r="H2" s="482"/>
      <c r="I2" s="482"/>
      <c r="J2" s="482"/>
    </row>
    <row r="3" spans="1:10" s="2" customFormat="1" ht="15" customHeight="1" thickTop="1">
      <c r="A3" s="5" t="s">
        <v>2</v>
      </c>
      <c r="B3" s="6"/>
      <c r="C3" s="320">
        <v>2015</v>
      </c>
      <c r="D3" s="320">
        <v>2016</v>
      </c>
      <c r="E3" s="320">
        <v>2017</v>
      </c>
      <c r="F3" s="320">
        <v>2018</v>
      </c>
      <c r="G3" s="320">
        <v>2019</v>
      </c>
      <c r="H3" s="406">
        <v>2020</v>
      </c>
      <c r="I3" s="54" t="str">
        <f>+Adm!I3</f>
        <v>Thru </v>
      </c>
      <c r="J3" s="108">
        <v>2021</v>
      </c>
    </row>
    <row r="4" spans="1:10" s="107" customFormat="1" ht="15" customHeight="1" thickBot="1">
      <c r="A4" s="104" t="s">
        <v>4</v>
      </c>
      <c r="B4" s="105" t="s">
        <v>5</v>
      </c>
      <c r="C4" s="321" t="s">
        <v>3</v>
      </c>
      <c r="D4" s="321" t="s">
        <v>3</v>
      </c>
      <c r="E4" s="321" t="s">
        <v>3</v>
      </c>
      <c r="F4" s="321" t="s">
        <v>3</v>
      </c>
      <c r="G4" s="321" t="s">
        <v>3</v>
      </c>
      <c r="H4" s="398" t="s">
        <v>6</v>
      </c>
      <c r="I4" s="450">
        <v>44125</v>
      </c>
      <c r="J4" s="109" t="s">
        <v>163</v>
      </c>
    </row>
    <row r="5" spans="1:10" s="147" customFormat="1" ht="15" customHeight="1" thickTop="1">
      <c r="A5" s="66" t="s">
        <v>196</v>
      </c>
      <c r="B5" s="145"/>
      <c r="C5" s="338"/>
      <c r="D5" s="338"/>
      <c r="E5" s="338"/>
      <c r="F5" s="338"/>
      <c r="G5" s="338"/>
      <c r="H5" s="427"/>
      <c r="I5" s="146"/>
      <c r="J5" s="151"/>
    </row>
    <row r="6" spans="1:10" s="147" customFormat="1" ht="15" customHeight="1">
      <c r="A6" s="49">
        <v>454150</v>
      </c>
      <c r="B6" s="148" t="s">
        <v>197</v>
      </c>
      <c r="C6" s="339">
        <v>10866</v>
      </c>
      <c r="D6" s="339">
        <v>11846.38</v>
      </c>
      <c r="E6" s="339">
        <v>10783.31</v>
      </c>
      <c r="F6" s="339">
        <v>12347.95</v>
      </c>
      <c r="G6" s="339">
        <v>12396.35</v>
      </c>
      <c r="H6" s="428">
        <v>13027</v>
      </c>
      <c r="I6" s="250">
        <v>9596.78</v>
      </c>
      <c r="J6" s="251">
        <v>13446</v>
      </c>
    </row>
    <row r="7" spans="1:10" s="147" customFormat="1" ht="15" customHeight="1">
      <c r="A7" s="49">
        <v>454156</v>
      </c>
      <c r="B7" s="148" t="s">
        <v>12</v>
      </c>
      <c r="C7" s="340">
        <v>6041.88</v>
      </c>
      <c r="D7" s="340">
        <v>7526.8</v>
      </c>
      <c r="E7" s="340">
        <v>8867.32</v>
      </c>
      <c r="F7" s="340">
        <v>8970.52</v>
      </c>
      <c r="G7" s="340">
        <v>9978.36</v>
      </c>
      <c r="H7" s="428">
        <v>9960</v>
      </c>
      <c r="I7" s="250">
        <v>9559.5</v>
      </c>
      <c r="J7" s="251">
        <v>10300</v>
      </c>
    </row>
    <row r="8" spans="1:10" s="147" customFormat="1" ht="15" customHeight="1">
      <c r="A8" s="49">
        <v>454158</v>
      </c>
      <c r="B8" s="148" t="s">
        <v>251</v>
      </c>
      <c r="C8" s="340">
        <v>0</v>
      </c>
      <c r="D8" s="340">
        <v>0</v>
      </c>
      <c r="E8" s="340">
        <v>0</v>
      </c>
      <c r="F8" s="340">
        <v>0</v>
      </c>
      <c r="G8" s="340">
        <v>0</v>
      </c>
      <c r="H8" s="428">
        <v>100</v>
      </c>
      <c r="I8" s="250">
        <v>0</v>
      </c>
      <c r="J8" s="251">
        <v>100</v>
      </c>
    </row>
    <row r="9" spans="1:10" s="147" customFormat="1" ht="15" customHeight="1">
      <c r="A9" s="49">
        <v>454160</v>
      </c>
      <c r="B9" s="148" t="s">
        <v>18</v>
      </c>
      <c r="C9" s="340">
        <v>1188.81</v>
      </c>
      <c r="D9" s="340">
        <v>2236.59</v>
      </c>
      <c r="E9" s="340">
        <v>1979.09</v>
      </c>
      <c r="F9" s="340">
        <v>2242.66</v>
      </c>
      <c r="G9" s="340">
        <v>2305.75</v>
      </c>
      <c r="H9" s="428">
        <v>2321</v>
      </c>
      <c r="I9" s="250">
        <v>1388.52</v>
      </c>
      <c r="J9" s="251">
        <v>2420</v>
      </c>
    </row>
    <row r="10" spans="1:10" s="147" customFormat="1" ht="15" customHeight="1">
      <c r="A10" s="49">
        <v>454161</v>
      </c>
      <c r="B10" s="148" t="s">
        <v>48</v>
      </c>
      <c r="C10" s="340">
        <v>875.85</v>
      </c>
      <c r="D10" s="340">
        <v>951.18</v>
      </c>
      <c r="E10" s="340">
        <v>841.14</v>
      </c>
      <c r="F10" s="340">
        <v>953.12</v>
      </c>
      <c r="G10" s="340">
        <v>993.33</v>
      </c>
      <c r="H10" s="428">
        <v>1257</v>
      </c>
      <c r="I10" s="250">
        <v>767.16</v>
      </c>
      <c r="J10" s="251">
        <v>1016</v>
      </c>
    </row>
    <row r="11" spans="1:10" s="147" customFormat="1" ht="15" customHeight="1">
      <c r="A11" s="49">
        <v>454162</v>
      </c>
      <c r="B11" s="148" t="s">
        <v>15</v>
      </c>
      <c r="C11" s="340">
        <v>111.99</v>
      </c>
      <c r="D11" s="340">
        <v>111.4</v>
      </c>
      <c r="E11" s="340">
        <v>120.69</v>
      </c>
      <c r="F11" s="340">
        <v>113.13</v>
      </c>
      <c r="G11" s="340">
        <v>93.2</v>
      </c>
      <c r="H11" s="428">
        <v>219</v>
      </c>
      <c r="I11" s="250">
        <v>91.21</v>
      </c>
      <c r="J11" s="251">
        <v>125</v>
      </c>
    </row>
    <row r="12" spans="1:10" s="147" customFormat="1" ht="15" customHeight="1">
      <c r="A12" s="49">
        <v>454210</v>
      </c>
      <c r="B12" s="148" t="s">
        <v>38</v>
      </c>
      <c r="C12" s="340">
        <v>2269.89</v>
      </c>
      <c r="D12" s="340">
        <v>2673.09</v>
      </c>
      <c r="E12" s="340">
        <v>1279.27</v>
      </c>
      <c r="F12" s="340">
        <v>4155.59</v>
      </c>
      <c r="G12" s="340">
        <v>3331.45</v>
      </c>
      <c r="H12" s="428">
        <v>2500</v>
      </c>
      <c r="I12" s="250">
        <v>693.8</v>
      </c>
      <c r="J12" s="251">
        <v>2500</v>
      </c>
    </row>
    <row r="13" spans="1:10" s="147" customFormat="1" ht="15" customHeight="1">
      <c r="A13" s="49">
        <v>454260</v>
      </c>
      <c r="B13" s="148" t="s">
        <v>79</v>
      </c>
      <c r="C13" s="340">
        <v>0</v>
      </c>
      <c r="D13" s="340">
        <v>584.98</v>
      </c>
      <c r="E13" s="340">
        <v>0</v>
      </c>
      <c r="F13" s="340">
        <v>628.99</v>
      </c>
      <c r="G13" s="340">
        <v>0</v>
      </c>
      <c r="H13" s="428">
        <v>500</v>
      </c>
      <c r="I13" s="250">
        <v>281.98</v>
      </c>
      <c r="J13" s="251">
        <v>500</v>
      </c>
    </row>
    <row r="14" spans="1:10" s="147" customFormat="1" ht="15" customHeight="1">
      <c r="A14" s="49">
        <v>454314</v>
      </c>
      <c r="B14" s="148" t="s">
        <v>25</v>
      </c>
      <c r="C14" s="340">
        <v>0</v>
      </c>
      <c r="D14" s="340">
        <v>1118</v>
      </c>
      <c r="E14" s="340">
        <v>0</v>
      </c>
      <c r="F14" s="340">
        <v>0</v>
      </c>
      <c r="G14" s="340">
        <v>0</v>
      </c>
      <c r="H14" s="428">
        <v>0</v>
      </c>
      <c r="I14" s="250">
        <v>0</v>
      </c>
      <c r="J14" s="251">
        <v>0</v>
      </c>
    </row>
    <row r="15" spans="1:10" s="147" customFormat="1" ht="15" customHeight="1">
      <c r="A15" s="49">
        <v>454317</v>
      </c>
      <c r="B15" s="148" t="s">
        <v>293</v>
      </c>
      <c r="C15" s="340">
        <v>0</v>
      </c>
      <c r="D15" s="340">
        <v>0</v>
      </c>
      <c r="E15" s="340">
        <v>100</v>
      </c>
      <c r="F15" s="340">
        <v>200</v>
      </c>
      <c r="G15" s="340">
        <v>0</v>
      </c>
      <c r="H15" s="428">
        <v>0</v>
      </c>
      <c r="I15" s="250">
        <v>0</v>
      </c>
      <c r="J15" s="251">
        <v>0</v>
      </c>
    </row>
    <row r="16" spans="1:10" s="147" customFormat="1" ht="15" customHeight="1">
      <c r="A16" s="49">
        <v>454320</v>
      </c>
      <c r="B16" s="148" t="s">
        <v>26</v>
      </c>
      <c r="C16" s="340">
        <v>0</v>
      </c>
      <c r="D16" s="340">
        <v>0</v>
      </c>
      <c r="E16" s="340">
        <v>0</v>
      </c>
      <c r="F16" s="340">
        <v>0</v>
      </c>
      <c r="G16" s="340">
        <v>259.45</v>
      </c>
      <c r="H16" s="428">
        <v>480</v>
      </c>
      <c r="I16" s="250">
        <v>400.12</v>
      </c>
      <c r="J16" s="251">
        <v>480</v>
      </c>
    </row>
    <row r="17" spans="1:10" s="147" customFormat="1" ht="15" customHeight="1">
      <c r="A17" s="49">
        <v>454341</v>
      </c>
      <c r="B17" s="148" t="s">
        <v>28</v>
      </c>
      <c r="C17" s="340">
        <v>0</v>
      </c>
      <c r="D17" s="340">
        <v>377.12</v>
      </c>
      <c r="E17" s="340">
        <v>0</v>
      </c>
      <c r="F17" s="340">
        <v>0</v>
      </c>
      <c r="G17" s="340">
        <v>474.84</v>
      </c>
      <c r="H17" s="428">
        <v>200</v>
      </c>
      <c r="I17" s="250">
        <v>0</v>
      </c>
      <c r="J17" s="251">
        <v>200</v>
      </c>
    </row>
    <row r="18" spans="1:10" s="147" customFormat="1" ht="15" customHeight="1">
      <c r="A18" s="49">
        <v>454361</v>
      </c>
      <c r="B18" s="148" t="s">
        <v>100</v>
      </c>
      <c r="C18" s="340">
        <v>2199.99</v>
      </c>
      <c r="D18" s="340">
        <v>2034.43</v>
      </c>
      <c r="E18" s="340">
        <v>1397.7</v>
      </c>
      <c r="F18" s="340">
        <v>1659.92</v>
      </c>
      <c r="G18" s="340">
        <v>1714.12</v>
      </c>
      <c r="H18" s="428">
        <v>1900</v>
      </c>
      <c r="I18" s="250">
        <v>1013.87</v>
      </c>
      <c r="J18" s="251">
        <v>1900</v>
      </c>
    </row>
    <row r="19" spans="1:10" s="147" customFormat="1" ht="15" customHeight="1">
      <c r="A19" s="49">
        <v>454366</v>
      </c>
      <c r="B19" s="148" t="s">
        <v>101</v>
      </c>
      <c r="C19" s="340">
        <v>317.42</v>
      </c>
      <c r="D19" s="340">
        <v>434.04</v>
      </c>
      <c r="E19" s="340">
        <v>362.42</v>
      </c>
      <c r="F19" s="340">
        <v>486.15</v>
      </c>
      <c r="G19" s="340">
        <v>496.19</v>
      </c>
      <c r="H19" s="428">
        <v>700</v>
      </c>
      <c r="I19" s="250">
        <v>342.6</v>
      </c>
      <c r="J19" s="251">
        <v>600</v>
      </c>
    </row>
    <row r="20" spans="1:10" s="147" customFormat="1" ht="15" customHeight="1">
      <c r="A20" s="49">
        <v>454374</v>
      </c>
      <c r="B20" s="148" t="s">
        <v>43</v>
      </c>
      <c r="C20" s="340">
        <v>1416.04</v>
      </c>
      <c r="D20" s="340">
        <v>2831.15</v>
      </c>
      <c r="E20" s="340">
        <v>2823.71</v>
      </c>
      <c r="F20" s="340">
        <v>1426.52</v>
      </c>
      <c r="G20" s="340">
        <v>2809.54</v>
      </c>
      <c r="H20" s="428">
        <v>2000</v>
      </c>
      <c r="I20" s="250">
        <v>102.85</v>
      </c>
      <c r="J20" s="251">
        <v>3000</v>
      </c>
    </row>
    <row r="21" spans="1:10" s="147" customFormat="1" ht="15" customHeight="1">
      <c r="A21" s="49">
        <v>454450</v>
      </c>
      <c r="B21" s="148" t="s">
        <v>32</v>
      </c>
      <c r="C21" s="340">
        <v>139187.36</v>
      </c>
      <c r="D21" s="340">
        <v>293604.41</v>
      </c>
      <c r="E21" s="340">
        <v>336003.81</v>
      </c>
      <c r="F21" s="340">
        <v>68075.34</v>
      </c>
      <c r="G21" s="340">
        <v>20404.08</v>
      </c>
      <c r="H21" s="428">
        <v>2500</v>
      </c>
      <c r="I21" s="250">
        <v>19215.04</v>
      </c>
      <c r="J21" s="251">
        <v>2500</v>
      </c>
    </row>
    <row r="22" spans="1:10" s="147" customFormat="1" ht="15" customHeight="1">
      <c r="A22" s="49">
        <v>454720</v>
      </c>
      <c r="B22" s="148" t="s">
        <v>227</v>
      </c>
      <c r="C22" s="340">
        <v>0</v>
      </c>
      <c r="D22" s="340">
        <v>0</v>
      </c>
      <c r="E22" s="340">
        <v>0</v>
      </c>
      <c r="F22" s="340">
        <v>0</v>
      </c>
      <c r="G22" s="340">
        <v>0</v>
      </c>
      <c r="H22" s="428">
        <v>0</v>
      </c>
      <c r="I22" s="250">
        <v>12275.9</v>
      </c>
      <c r="J22" s="251">
        <v>0</v>
      </c>
    </row>
    <row r="23" spans="1:10" s="147" customFormat="1" ht="15" customHeight="1">
      <c r="A23" s="49">
        <v>454750</v>
      </c>
      <c r="B23" s="148" t="s">
        <v>73</v>
      </c>
      <c r="C23" s="340">
        <v>0</v>
      </c>
      <c r="D23" s="340">
        <v>2000</v>
      </c>
      <c r="E23" s="340">
        <v>0</v>
      </c>
      <c r="F23" s="340">
        <v>0</v>
      </c>
      <c r="G23" s="340">
        <v>4738.94</v>
      </c>
      <c r="H23" s="428">
        <v>500</v>
      </c>
      <c r="I23" s="250">
        <v>0</v>
      </c>
      <c r="J23" s="251">
        <v>500</v>
      </c>
    </row>
    <row r="24" spans="1:10" s="150" customFormat="1" ht="15" customHeight="1">
      <c r="A24" s="64"/>
      <c r="B24" s="65" t="s">
        <v>198</v>
      </c>
      <c r="C24" s="341">
        <f aca="true" t="shared" si="0" ref="C24:J24">SUM(C6:C23)</f>
        <v>164475.22999999998</v>
      </c>
      <c r="D24" s="341">
        <f t="shared" si="0"/>
        <v>328329.56999999995</v>
      </c>
      <c r="E24" s="341">
        <f t="shared" si="0"/>
        <v>364558.45999999996</v>
      </c>
      <c r="F24" s="341">
        <f t="shared" si="0"/>
        <v>101259.89</v>
      </c>
      <c r="G24" s="341">
        <f t="shared" si="0"/>
        <v>59995.600000000006</v>
      </c>
      <c r="H24" s="429">
        <f t="shared" si="0"/>
        <v>38164</v>
      </c>
      <c r="I24" s="149">
        <f t="shared" si="0"/>
        <v>55729.329999999994</v>
      </c>
      <c r="J24" s="152">
        <f t="shared" si="0"/>
        <v>39587</v>
      </c>
    </row>
    <row r="25" spans="3:8" ht="13.5" thickBot="1">
      <c r="C25" s="61"/>
      <c r="D25" s="61"/>
      <c r="E25" s="61"/>
      <c r="F25" s="61"/>
      <c r="G25" s="61"/>
      <c r="H25" s="430"/>
    </row>
    <row r="26" spans="1:10" s="103" customFormat="1" ht="15" customHeight="1" thickBot="1">
      <c r="A26" s="141"/>
      <c r="B26" s="142" t="s">
        <v>199</v>
      </c>
      <c r="C26" s="331">
        <f aca="true" t="shared" si="1" ref="C26:J26">SUM(C24)</f>
        <v>164475.22999999998</v>
      </c>
      <c r="D26" s="331">
        <f t="shared" si="1"/>
        <v>328329.56999999995</v>
      </c>
      <c r="E26" s="331">
        <f t="shared" si="1"/>
        <v>364558.45999999996</v>
      </c>
      <c r="F26" s="331">
        <f t="shared" si="1"/>
        <v>101259.89</v>
      </c>
      <c r="G26" s="331">
        <f t="shared" si="1"/>
        <v>59995.600000000006</v>
      </c>
      <c r="H26" s="415">
        <f t="shared" si="1"/>
        <v>38164</v>
      </c>
      <c r="I26" s="143">
        <f t="shared" si="1"/>
        <v>55729.329999999994</v>
      </c>
      <c r="J26" s="144">
        <f t="shared" si="1"/>
        <v>39587</v>
      </c>
    </row>
  </sheetData>
  <sheetProtection/>
  <mergeCells count="2">
    <mergeCell ref="A1:J1"/>
    <mergeCell ref="A2:J2"/>
  </mergeCells>
  <printOptions horizontalCentered="1"/>
  <pageMargins left="0.48" right="0.14" top="0.52" bottom="0.25" header="0.31" footer="0.25"/>
  <pageSetup fitToHeight="1" fitToWidth="1" horizontalDpi="600" verticalDpi="600" orientation="landscape" scale="9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"/>
  <sheetViews>
    <sheetView showGridLines="0" zoomScalePageLayoutView="0" workbookViewId="0" topLeftCell="A1">
      <pane xSplit="2" ySplit="4" topLeftCell="C5" activePane="bottomRight" state="frozen"/>
      <selection pane="topLeft" activeCell="I43" sqref="I43"/>
      <selection pane="topRight" activeCell="I43" sqref="I43"/>
      <selection pane="bottomLeft" activeCell="I43" sqref="I43"/>
      <selection pane="bottomRight" activeCell="H5" sqref="H5"/>
    </sheetView>
  </sheetViews>
  <sheetFormatPr defaultColWidth="9.140625" defaultRowHeight="12.75"/>
  <cols>
    <col min="1" max="1" width="10.140625" style="0" customWidth="1"/>
    <col min="2" max="2" width="38.421875" style="0" customWidth="1"/>
    <col min="3" max="3" width="11.8515625" style="15" customWidth="1"/>
    <col min="4" max="7" width="11.8515625" style="198" customWidth="1"/>
    <col min="8" max="8" width="11.8515625" style="222" customWidth="1"/>
    <col min="9" max="9" width="11.57421875" style="43" customWidth="1"/>
    <col min="10" max="10" width="14.57421875" style="122" customWidth="1"/>
    <col min="11" max="11" width="9.7109375" style="0" bestFit="1" customWidth="1"/>
  </cols>
  <sheetData>
    <row r="1" spans="1:10" ht="18">
      <c r="A1" s="483" t="s">
        <v>339</v>
      </c>
      <c r="B1" s="483"/>
      <c r="C1" s="483"/>
      <c r="D1" s="483"/>
      <c r="E1" s="483"/>
      <c r="F1" s="483"/>
      <c r="G1" s="483"/>
      <c r="H1" s="483"/>
      <c r="I1" s="483"/>
      <c r="J1" s="483"/>
    </row>
    <row r="2" spans="1:10" s="4" customFormat="1" ht="33" customHeight="1" thickBot="1">
      <c r="A2" s="482" t="s">
        <v>165</v>
      </c>
      <c r="B2" s="482"/>
      <c r="C2" s="482"/>
      <c r="D2" s="482"/>
      <c r="E2" s="482"/>
      <c r="F2" s="482"/>
      <c r="G2" s="482"/>
      <c r="H2" s="482"/>
      <c r="I2" s="482"/>
      <c r="J2" s="482"/>
    </row>
    <row r="3" spans="1:10" s="2" customFormat="1" ht="15" customHeight="1" thickTop="1">
      <c r="A3" s="5" t="s">
        <v>2</v>
      </c>
      <c r="B3" s="6"/>
      <c r="C3" s="320">
        <v>2015</v>
      </c>
      <c r="D3" s="320">
        <v>2016</v>
      </c>
      <c r="E3" s="320">
        <v>2017</v>
      </c>
      <c r="F3" s="320">
        <v>2018</v>
      </c>
      <c r="G3" s="320">
        <v>2019</v>
      </c>
      <c r="H3" s="406">
        <v>2020</v>
      </c>
      <c r="I3" s="54" t="str">
        <f>+Adm!I3</f>
        <v>Thru </v>
      </c>
      <c r="J3" s="108">
        <v>2021</v>
      </c>
    </row>
    <row r="4" spans="1:10" s="107" customFormat="1" ht="15" customHeight="1" thickBot="1">
      <c r="A4" s="104" t="s">
        <v>4</v>
      </c>
      <c r="B4" s="105" t="s">
        <v>5</v>
      </c>
      <c r="C4" s="321" t="s">
        <v>3</v>
      </c>
      <c r="D4" s="321" t="s">
        <v>3</v>
      </c>
      <c r="E4" s="321" t="s">
        <v>3</v>
      </c>
      <c r="F4" s="321" t="s">
        <v>3</v>
      </c>
      <c r="G4" s="321" t="s">
        <v>3</v>
      </c>
      <c r="H4" s="398" t="s">
        <v>6</v>
      </c>
      <c r="I4" s="450">
        <v>44125</v>
      </c>
      <c r="J4" s="109" t="s">
        <v>163</v>
      </c>
    </row>
    <row r="5" spans="1:11" s="96" customFormat="1" ht="15" customHeight="1" thickTop="1">
      <c r="A5" s="93">
        <f>Actuals!A177</f>
        <v>471400</v>
      </c>
      <c r="B5" s="372" t="s">
        <v>281</v>
      </c>
      <c r="C5" s="328">
        <v>45829.72</v>
      </c>
      <c r="D5" s="328">
        <v>47167.95</v>
      </c>
      <c r="E5" s="328">
        <v>48545.25</v>
      </c>
      <c r="F5" s="328">
        <v>50000</v>
      </c>
      <c r="G5" s="328">
        <v>49999.84</v>
      </c>
      <c r="H5" s="407">
        <v>60000</v>
      </c>
      <c r="I5" s="243">
        <v>156688.55</v>
      </c>
      <c r="J5" s="246">
        <v>0</v>
      </c>
      <c r="K5" s="153"/>
    </row>
    <row r="6" spans="1:10" s="96" customFormat="1" ht="15" customHeight="1" thickBot="1">
      <c r="A6" s="154">
        <v>472400</v>
      </c>
      <c r="B6" s="381" t="s">
        <v>280</v>
      </c>
      <c r="C6" s="334">
        <v>15869.03</v>
      </c>
      <c r="D6" s="334">
        <v>4402.7</v>
      </c>
      <c r="E6" s="334">
        <v>8091.68</v>
      </c>
      <c r="F6" s="334">
        <v>7784.37</v>
      </c>
      <c r="G6" s="334">
        <v>5350.23</v>
      </c>
      <c r="H6" s="416">
        <v>8000</v>
      </c>
      <c r="I6" s="252">
        <v>4066.04</v>
      </c>
      <c r="J6" s="253">
        <v>0</v>
      </c>
    </row>
    <row r="7" spans="1:10" s="103" customFormat="1" ht="15" customHeight="1">
      <c r="A7" s="99"/>
      <c r="B7" s="100" t="s">
        <v>7</v>
      </c>
      <c r="C7" s="329">
        <f aca="true" t="shared" si="0" ref="C7:J7">SUM(C5:C6)</f>
        <v>61698.75</v>
      </c>
      <c r="D7" s="329">
        <f t="shared" si="0"/>
        <v>51570.649999999994</v>
      </c>
      <c r="E7" s="329">
        <f t="shared" si="0"/>
        <v>56636.93</v>
      </c>
      <c r="F7" s="329">
        <f t="shared" si="0"/>
        <v>57784.37</v>
      </c>
      <c r="G7" s="329">
        <f t="shared" si="0"/>
        <v>55350.06999999999</v>
      </c>
      <c r="H7" s="413">
        <f t="shared" si="0"/>
        <v>68000</v>
      </c>
      <c r="I7" s="111">
        <f t="shared" si="0"/>
        <v>160754.59</v>
      </c>
      <c r="J7" s="110">
        <f t="shared" si="0"/>
        <v>0</v>
      </c>
    </row>
    <row r="8" spans="1:10" s="4" customFormat="1" ht="39.75" customHeight="1">
      <c r="A8" s="486" t="s">
        <v>84</v>
      </c>
      <c r="B8" s="487"/>
      <c r="C8" s="487"/>
      <c r="D8" s="487"/>
      <c r="E8" s="487"/>
      <c r="F8" s="487"/>
      <c r="G8" s="487"/>
      <c r="H8" s="487"/>
      <c r="I8" s="487"/>
      <c r="J8" s="487"/>
    </row>
    <row r="9" spans="1:10" s="96" customFormat="1" ht="15" customHeight="1">
      <c r="A9" s="115">
        <v>482000</v>
      </c>
      <c r="B9" s="116" t="s">
        <v>294</v>
      </c>
      <c r="C9" s="335">
        <v>20248.24</v>
      </c>
      <c r="D9" s="335">
        <v>0</v>
      </c>
      <c r="E9" s="335">
        <v>0</v>
      </c>
      <c r="F9" s="335">
        <v>720</v>
      </c>
      <c r="G9" s="335">
        <v>0</v>
      </c>
      <c r="H9" s="431">
        <v>0</v>
      </c>
      <c r="I9" s="245">
        <v>0</v>
      </c>
      <c r="J9" s="254">
        <v>0</v>
      </c>
    </row>
    <row r="10" spans="1:10" s="96" customFormat="1" ht="15" customHeight="1">
      <c r="A10" s="93">
        <v>484000</v>
      </c>
      <c r="B10" s="94" t="s">
        <v>110</v>
      </c>
      <c r="C10" s="328">
        <v>20488</v>
      </c>
      <c r="D10" s="328">
        <v>7695</v>
      </c>
      <c r="E10" s="328">
        <v>8221</v>
      </c>
      <c r="F10" s="328">
        <v>7287</v>
      </c>
      <c r="G10" s="328">
        <v>9872</v>
      </c>
      <c r="H10" s="407">
        <v>12500</v>
      </c>
      <c r="I10" s="243">
        <v>7577</v>
      </c>
      <c r="J10" s="246">
        <v>12500</v>
      </c>
    </row>
    <row r="11" spans="1:10" s="96" customFormat="1" ht="15" customHeight="1">
      <c r="A11" s="131">
        <v>486400</v>
      </c>
      <c r="B11" s="132" t="s">
        <v>222</v>
      </c>
      <c r="C11" s="342">
        <v>439</v>
      </c>
      <c r="D11" s="342">
        <v>331</v>
      </c>
      <c r="E11" s="342">
        <v>331</v>
      </c>
      <c r="F11" s="342">
        <v>331</v>
      </c>
      <c r="G11" s="342">
        <v>331</v>
      </c>
      <c r="H11" s="408">
        <v>500</v>
      </c>
      <c r="I11" s="248">
        <v>331</v>
      </c>
      <c r="J11" s="249">
        <v>400</v>
      </c>
    </row>
    <row r="12" spans="1:10" s="96" customFormat="1" ht="15" customHeight="1" thickBot="1">
      <c r="A12" s="154">
        <f>Actuals!A187</f>
        <v>486000</v>
      </c>
      <c r="B12" s="155" t="str">
        <f>Actuals!B187</f>
        <v>LIABILITY INSURANCE</v>
      </c>
      <c r="C12" s="334">
        <v>25929</v>
      </c>
      <c r="D12" s="334">
        <v>24735</v>
      </c>
      <c r="E12" s="334">
        <v>25973</v>
      </c>
      <c r="F12" s="334">
        <v>26742</v>
      </c>
      <c r="G12" s="334">
        <v>25912</v>
      </c>
      <c r="H12" s="416">
        <v>29000</v>
      </c>
      <c r="I12" s="252">
        <v>26871.3</v>
      </c>
      <c r="J12" s="253">
        <v>31000</v>
      </c>
    </row>
    <row r="13" spans="1:10" s="103" customFormat="1" ht="15" customHeight="1">
      <c r="A13" s="99"/>
      <c r="B13" s="100" t="s">
        <v>7</v>
      </c>
      <c r="C13" s="329">
        <f aca="true" t="shared" si="1" ref="C13:J13">SUM(C9:C12)</f>
        <v>67104.24</v>
      </c>
      <c r="D13" s="329">
        <f t="shared" si="1"/>
        <v>32761</v>
      </c>
      <c r="E13" s="329">
        <f t="shared" si="1"/>
        <v>34525</v>
      </c>
      <c r="F13" s="329">
        <f t="shared" si="1"/>
        <v>35080</v>
      </c>
      <c r="G13" s="329">
        <f t="shared" si="1"/>
        <v>36115</v>
      </c>
      <c r="H13" s="413">
        <f t="shared" si="1"/>
        <v>42000</v>
      </c>
      <c r="I13" s="111">
        <f t="shared" si="1"/>
        <v>34779.3</v>
      </c>
      <c r="J13" s="110">
        <f t="shared" si="1"/>
        <v>43900</v>
      </c>
    </row>
    <row r="14" spans="1:10" s="4" customFormat="1" ht="39.75" customHeight="1">
      <c r="A14" s="486" t="s">
        <v>250</v>
      </c>
      <c r="B14" s="487"/>
      <c r="C14" s="487"/>
      <c r="D14" s="487"/>
      <c r="E14" s="487"/>
      <c r="F14" s="487"/>
      <c r="G14" s="487"/>
      <c r="H14" s="487"/>
      <c r="I14" s="487"/>
      <c r="J14" s="487"/>
    </row>
    <row r="15" spans="1:10" s="96" customFormat="1" ht="15" customHeight="1" thickBot="1">
      <c r="A15" s="364">
        <v>475317</v>
      </c>
      <c r="B15" s="365" t="s">
        <v>32</v>
      </c>
      <c r="C15" s="366">
        <v>5000</v>
      </c>
      <c r="D15" s="366">
        <v>0</v>
      </c>
      <c r="E15" s="366">
        <v>0</v>
      </c>
      <c r="F15" s="366">
        <v>0</v>
      </c>
      <c r="G15" s="366">
        <v>0</v>
      </c>
      <c r="H15" s="432">
        <v>0</v>
      </c>
      <c r="I15" s="367">
        <v>0</v>
      </c>
      <c r="J15" s="368">
        <v>0</v>
      </c>
    </row>
    <row r="16" spans="1:10" s="103" customFormat="1" ht="15" customHeight="1">
      <c r="A16" s="99"/>
      <c r="B16" s="100" t="s">
        <v>7</v>
      </c>
      <c r="C16" s="329">
        <f aca="true" t="shared" si="2" ref="C16:J16">+C15</f>
        <v>5000</v>
      </c>
      <c r="D16" s="329">
        <f t="shared" si="2"/>
        <v>0</v>
      </c>
      <c r="E16" s="329">
        <f t="shared" si="2"/>
        <v>0</v>
      </c>
      <c r="F16" s="329">
        <f t="shared" si="2"/>
        <v>0</v>
      </c>
      <c r="G16" s="329">
        <f t="shared" si="2"/>
        <v>0</v>
      </c>
      <c r="H16" s="413">
        <f t="shared" si="2"/>
        <v>0</v>
      </c>
      <c r="I16" s="111">
        <f t="shared" si="2"/>
        <v>0</v>
      </c>
      <c r="J16" s="110">
        <f t="shared" si="2"/>
        <v>0</v>
      </c>
    </row>
    <row r="17" spans="1:10" s="4" customFormat="1" ht="39.75" customHeight="1">
      <c r="A17" s="488" t="s">
        <v>268</v>
      </c>
      <c r="B17" s="489"/>
      <c r="C17" s="489"/>
      <c r="D17" s="489"/>
      <c r="E17" s="489"/>
      <c r="F17" s="489"/>
      <c r="G17" s="489"/>
      <c r="H17" s="489"/>
      <c r="I17" s="489"/>
      <c r="J17" s="489"/>
    </row>
    <row r="18" spans="1:10" s="96" customFormat="1" ht="15" customHeight="1" thickBot="1">
      <c r="A18" s="364">
        <v>492300</v>
      </c>
      <c r="B18" s="365" t="s">
        <v>275</v>
      </c>
      <c r="C18" s="369">
        <v>5000</v>
      </c>
      <c r="D18" s="369">
        <v>90000</v>
      </c>
      <c r="E18" s="369">
        <v>5000</v>
      </c>
      <c r="F18" s="369">
        <v>20000</v>
      </c>
      <c r="G18" s="369">
        <v>5000</v>
      </c>
      <c r="H18" s="400">
        <v>5000</v>
      </c>
      <c r="I18" s="370">
        <v>5000</v>
      </c>
      <c r="J18" s="371">
        <v>20000</v>
      </c>
    </row>
    <row r="19" spans="1:10" s="103" customFormat="1" ht="15" customHeight="1">
      <c r="A19" s="99"/>
      <c r="B19" s="100" t="s">
        <v>7</v>
      </c>
      <c r="C19" s="337">
        <f aca="true" t="shared" si="3" ref="C19:J19">+C18</f>
        <v>5000</v>
      </c>
      <c r="D19" s="337">
        <f t="shared" si="3"/>
        <v>90000</v>
      </c>
      <c r="E19" s="337">
        <f t="shared" si="3"/>
        <v>5000</v>
      </c>
      <c r="F19" s="337">
        <f t="shared" si="3"/>
        <v>20000</v>
      </c>
      <c r="G19" s="337">
        <f t="shared" si="3"/>
        <v>5000</v>
      </c>
      <c r="H19" s="401">
        <f t="shared" si="3"/>
        <v>5000</v>
      </c>
      <c r="I19" s="102">
        <f t="shared" si="3"/>
        <v>5000</v>
      </c>
      <c r="J19" s="121">
        <f t="shared" si="3"/>
        <v>20000</v>
      </c>
    </row>
  </sheetData>
  <sheetProtection/>
  <mergeCells count="5">
    <mergeCell ref="A17:J17"/>
    <mergeCell ref="A1:J1"/>
    <mergeCell ref="A2:J2"/>
    <mergeCell ref="A8:J8"/>
    <mergeCell ref="A14:J14"/>
  </mergeCells>
  <printOptions horizontalCentered="1"/>
  <pageMargins left="0.46" right="0.14" top="0.52" bottom="0.25" header="0.31" footer="0.25"/>
  <pageSetup fitToHeight="1" fitToWidth="1" horizontalDpi="600" verticalDpi="600" orientation="landscape" scale="9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showGridLines="0" zoomScalePageLayoutView="0" workbookViewId="0" topLeftCell="A1">
      <pane xSplit="2" ySplit="4" topLeftCell="C5" activePane="bottomRight" state="frozen"/>
      <selection pane="topLeft" activeCell="I43" sqref="I43"/>
      <selection pane="topRight" activeCell="I43" sqref="I43"/>
      <selection pane="bottomLeft" activeCell="I43" sqref="I43"/>
      <selection pane="bottomRight" activeCell="I18" sqref="I18"/>
    </sheetView>
  </sheetViews>
  <sheetFormatPr defaultColWidth="9.140625" defaultRowHeight="12.75"/>
  <cols>
    <col min="1" max="1" width="11.00390625" style="0" customWidth="1"/>
    <col min="2" max="2" width="36.00390625" style="0" customWidth="1"/>
    <col min="3" max="3" width="11.8515625" style="15" customWidth="1"/>
    <col min="4" max="7" width="11.8515625" style="198" customWidth="1"/>
    <col min="8" max="8" width="11.8515625" style="222" customWidth="1"/>
    <col min="9" max="9" width="11.421875" style="43" customWidth="1"/>
    <col min="10" max="10" width="14.57421875" style="122" customWidth="1"/>
  </cols>
  <sheetData>
    <row r="1" spans="1:10" ht="18">
      <c r="A1" s="483" t="s">
        <v>339</v>
      </c>
      <c r="B1" s="483"/>
      <c r="C1" s="483"/>
      <c r="D1" s="483"/>
      <c r="E1" s="483"/>
      <c r="F1" s="483"/>
      <c r="G1" s="483"/>
      <c r="H1" s="483"/>
      <c r="I1" s="483"/>
      <c r="J1" s="483"/>
    </row>
    <row r="2" spans="1:10" s="83" customFormat="1" ht="33" customHeight="1" thickBot="1">
      <c r="A2" s="482" t="s">
        <v>323</v>
      </c>
      <c r="B2" s="482"/>
      <c r="C2" s="482"/>
      <c r="D2" s="482"/>
      <c r="E2" s="482"/>
      <c r="F2" s="482"/>
      <c r="G2" s="482"/>
      <c r="H2" s="482"/>
      <c r="I2" s="482"/>
      <c r="J2" s="482"/>
    </row>
    <row r="3" spans="1:10" s="2" customFormat="1" ht="15" customHeight="1" thickTop="1">
      <c r="A3" s="5" t="s">
        <v>2</v>
      </c>
      <c r="B3" s="6"/>
      <c r="C3" s="320">
        <v>2015</v>
      </c>
      <c r="D3" s="320">
        <v>2016</v>
      </c>
      <c r="E3" s="320">
        <v>2017</v>
      </c>
      <c r="F3" s="320">
        <v>2018</v>
      </c>
      <c r="G3" s="320">
        <v>2019</v>
      </c>
      <c r="H3" s="406">
        <v>2020</v>
      </c>
      <c r="I3" s="54" t="str">
        <f>+Adm!I3</f>
        <v>Thru </v>
      </c>
      <c r="J3" s="108">
        <v>2021</v>
      </c>
    </row>
    <row r="4" spans="1:10" s="107" customFormat="1" ht="15" customHeight="1" thickBot="1">
      <c r="A4" s="104" t="s">
        <v>4</v>
      </c>
      <c r="B4" s="105" t="s">
        <v>5</v>
      </c>
      <c r="C4" s="321" t="s">
        <v>3</v>
      </c>
      <c r="D4" s="321" t="s">
        <v>3</v>
      </c>
      <c r="E4" s="321" t="s">
        <v>3</v>
      </c>
      <c r="F4" s="321" t="s">
        <v>3</v>
      </c>
      <c r="G4" s="321" t="s">
        <v>3</v>
      </c>
      <c r="H4" s="398" t="s">
        <v>6</v>
      </c>
      <c r="I4" s="450">
        <v>44125</v>
      </c>
      <c r="J4" s="109" t="s">
        <v>163</v>
      </c>
    </row>
    <row r="5" spans="1:10" s="96" customFormat="1" ht="15" customHeight="1" thickTop="1">
      <c r="A5" s="93">
        <v>301101</v>
      </c>
      <c r="B5" s="372" t="s">
        <v>320</v>
      </c>
      <c r="C5" s="328">
        <v>0</v>
      </c>
      <c r="D5" s="328">
        <v>0</v>
      </c>
      <c r="E5" s="328">
        <v>0</v>
      </c>
      <c r="F5" s="328">
        <v>88431.2</v>
      </c>
      <c r="G5" s="328">
        <v>88118.5</v>
      </c>
      <c r="H5" s="418">
        <v>94000</v>
      </c>
      <c r="I5" s="243">
        <v>88455.37</v>
      </c>
      <c r="J5" s="246">
        <v>94000</v>
      </c>
    </row>
    <row r="6" spans="1:10" s="96" customFormat="1" ht="15" customHeight="1">
      <c r="A6" s="93">
        <v>301201</v>
      </c>
      <c r="B6" s="94" t="s">
        <v>321</v>
      </c>
      <c r="C6" s="328">
        <v>0</v>
      </c>
      <c r="D6" s="328">
        <v>0</v>
      </c>
      <c r="E6" s="328">
        <v>0</v>
      </c>
      <c r="F6" s="328">
        <v>0</v>
      </c>
      <c r="G6" s="328">
        <v>2742.34</v>
      </c>
      <c r="H6" s="418">
        <v>3000</v>
      </c>
      <c r="I6" s="243">
        <v>3120.81</v>
      </c>
      <c r="J6" s="246">
        <v>3000</v>
      </c>
    </row>
    <row r="7" spans="1:10" s="96" customFormat="1" ht="15" customHeight="1">
      <c r="A7" s="93">
        <v>301401</v>
      </c>
      <c r="B7" s="94" t="s">
        <v>322</v>
      </c>
      <c r="C7" s="328">
        <v>0</v>
      </c>
      <c r="D7" s="328">
        <v>0</v>
      </c>
      <c r="E7" s="328">
        <v>0</v>
      </c>
      <c r="F7" s="328">
        <v>0</v>
      </c>
      <c r="G7" s="328">
        <v>0</v>
      </c>
      <c r="H7" s="418">
        <v>500</v>
      </c>
      <c r="I7" s="243">
        <v>1181.26</v>
      </c>
      <c r="J7" s="246">
        <v>500</v>
      </c>
    </row>
    <row r="8" spans="1:10" s="96" customFormat="1" ht="15" customHeight="1">
      <c r="A8" s="93"/>
      <c r="B8" s="94"/>
      <c r="C8" s="328"/>
      <c r="D8" s="328"/>
      <c r="E8" s="328"/>
      <c r="F8" s="328"/>
      <c r="G8" s="328"/>
      <c r="H8" s="418"/>
      <c r="I8" s="243"/>
      <c r="J8" s="246"/>
    </row>
    <row r="9" spans="1:10" s="96" customFormat="1" ht="15" customHeight="1">
      <c r="A9" s="93">
        <v>341001</v>
      </c>
      <c r="B9" s="372" t="s">
        <v>136</v>
      </c>
      <c r="C9" s="328">
        <v>0</v>
      </c>
      <c r="D9" s="328">
        <v>0</v>
      </c>
      <c r="E9" s="328">
        <v>0</v>
      </c>
      <c r="F9" s="328">
        <v>8.96</v>
      </c>
      <c r="G9" s="328">
        <v>279.38</v>
      </c>
      <c r="H9" s="418"/>
      <c r="I9" s="243"/>
      <c r="J9" s="246"/>
    </row>
    <row r="10" spans="1:10" s="96" customFormat="1" ht="15" customHeight="1">
      <c r="A10" s="93"/>
      <c r="B10" s="94"/>
      <c r="C10" s="328"/>
      <c r="D10" s="328"/>
      <c r="E10" s="328"/>
      <c r="F10" s="328"/>
      <c r="G10" s="328"/>
      <c r="H10" s="418"/>
      <c r="I10" s="243"/>
      <c r="J10" s="476"/>
    </row>
    <row r="11" spans="1:10" s="96" customFormat="1" ht="15" customHeight="1">
      <c r="A11" s="93"/>
      <c r="B11" s="449"/>
      <c r="C11" s="471"/>
      <c r="D11" s="328"/>
      <c r="E11" s="328"/>
      <c r="F11" s="328"/>
      <c r="G11" s="328"/>
      <c r="H11" s="418"/>
      <c r="I11" s="243"/>
      <c r="J11" s="472"/>
    </row>
    <row r="12" spans="1:10" s="96" customFormat="1" ht="15" customHeight="1">
      <c r="A12" s="480"/>
      <c r="B12" s="481"/>
      <c r="C12" s="324"/>
      <c r="D12" s="324"/>
      <c r="E12" s="471"/>
      <c r="F12" s="471"/>
      <c r="G12" s="471"/>
      <c r="H12" s="324"/>
      <c r="I12" s="324"/>
      <c r="J12" s="477"/>
    </row>
    <row r="13" spans="1:10" s="96" customFormat="1" ht="15" customHeight="1" thickBot="1">
      <c r="A13" s="97"/>
      <c r="B13" s="98"/>
      <c r="C13" s="343"/>
      <c r="D13" s="343"/>
      <c r="E13" s="343"/>
      <c r="F13" s="343"/>
      <c r="G13" s="343"/>
      <c r="H13" s="419"/>
      <c r="I13" s="244"/>
      <c r="J13" s="247"/>
    </row>
    <row r="14" spans="1:10" s="103" customFormat="1" ht="15" customHeight="1">
      <c r="A14" s="99"/>
      <c r="B14" s="100" t="s">
        <v>7</v>
      </c>
      <c r="C14" s="329">
        <f aca="true" t="shared" si="0" ref="C14:J14">SUM(C5:C13)</f>
        <v>0</v>
      </c>
      <c r="D14" s="329">
        <f t="shared" si="0"/>
        <v>0</v>
      </c>
      <c r="E14" s="329">
        <f t="shared" si="0"/>
        <v>0</v>
      </c>
      <c r="F14" s="329">
        <f t="shared" si="0"/>
        <v>88440.16</v>
      </c>
      <c r="G14" s="329">
        <f t="shared" si="0"/>
        <v>91140.22</v>
      </c>
      <c r="H14" s="417">
        <f t="shared" si="0"/>
        <v>97500</v>
      </c>
      <c r="I14" s="102">
        <f t="shared" si="0"/>
        <v>92757.43999999999</v>
      </c>
      <c r="J14" s="110">
        <f t="shared" si="0"/>
        <v>97500</v>
      </c>
    </row>
    <row r="15" spans="1:10" s="4" customFormat="1" ht="39.75" customHeight="1">
      <c r="A15" s="486" t="s">
        <v>327</v>
      </c>
      <c r="B15" s="487"/>
      <c r="C15" s="487"/>
      <c r="D15" s="487"/>
      <c r="E15" s="487"/>
      <c r="F15" s="487"/>
      <c r="G15" s="487"/>
      <c r="H15" s="487"/>
      <c r="I15" s="487"/>
      <c r="J15" s="487"/>
    </row>
    <row r="16" spans="1:10" s="96" customFormat="1" ht="15" customHeight="1">
      <c r="A16" s="115">
        <v>230300</v>
      </c>
      <c r="B16" s="478" t="s">
        <v>324</v>
      </c>
      <c r="C16" s="335"/>
      <c r="D16" s="335"/>
      <c r="E16" s="335"/>
      <c r="F16" s="335"/>
      <c r="G16" s="335"/>
      <c r="H16" s="420"/>
      <c r="I16" s="245"/>
      <c r="J16" s="254"/>
    </row>
    <row r="17" spans="1:10" s="96" customFormat="1" ht="15" customHeight="1" thickBot="1">
      <c r="A17" s="97"/>
      <c r="B17" s="405" t="s">
        <v>325</v>
      </c>
      <c r="C17" s="343">
        <v>0</v>
      </c>
      <c r="D17" s="343">
        <v>0</v>
      </c>
      <c r="E17" s="343">
        <v>0</v>
      </c>
      <c r="F17" s="343">
        <v>66000</v>
      </c>
      <c r="G17" s="343">
        <v>66000</v>
      </c>
      <c r="H17" s="419">
        <v>66000</v>
      </c>
      <c r="I17" s="244">
        <v>55000</v>
      </c>
      <c r="J17" s="247">
        <v>66000</v>
      </c>
    </row>
    <row r="18" spans="1:10" s="103" customFormat="1" ht="15" customHeight="1">
      <c r="A18" s="99"/>
      <c r="B18" s="100" t="s">
        <v>7</v>
      </c>
      <c r="C18" s="329">
        <f aca="true" t="shared" si="1" ref="C18:J18">SUM(C16:C17)</f>
        <v>0</v>
      </c>
      <c r="D18" s="329">
        <f t="shared" si="1"/>
        <v>0</v>
      </c>
      <c r="E18" s="329">
        <f t="shared" si="1"/>
        <v>0</v>
      </c>
      <c r="F18" s="329">
        <f t="shared" si="1"/>
        <v>66000</v>
      </c>
      <c r="G18" s="329">
        <f t="shared" si="1"/>
        <v>66000</v>
      </c>
      <c r="H18" s="417">
        <f t="shared" si="1"/>
        <v>66000</v>
      </c>
      <c r="I18" s="102">
        <f t="shared" si="1"/>
        <v>55000</v>
      </c>
      <c r="J18" s="110">
        <f t="shared" si="1"/>
        <v>66000</v>
      </c>
    </row>
    <row r="19" spans="1:10" s="4" customFormat="1" ht="39.75" customHeight="1">
      <c r="A19" s="486" t="s">
        <v>326</v>
      </c>
      <c r="B19" s="487"/>
      <c r="C19" s="487"/>
      <c r="D19" s="487"/>
      <c r="E19" s="487"/>
      <c r="F19" s="487"/>
      <c r="G19" s="487"/>
      <c r="H19" s="487"/>
      <c r="I19" s="487"/>
      <c r="J19" s="487"/>
    </row>
    <row r="20" spans="1:10" s="96" customFormat="1" ht="15" customHeight="1">
      <c r="A20" s="115">
        <v>492300</v>
      </c>
      <c r="B20" s="478" t="s">
        <v>331</v>
      </c>
      <c r="C20" s="335"/>
      <c r="D20" s="335"/>
      <c r="E20" s="335"/>
      <c r="F20" s="335"/>
      <c r="G20" s="335"/>
      <c r="H20" s="420"/>
      <c r="I20" s="245"/>
      <c r="J20" s="254"/>
    </row>
    <row r="21" spans="1:10" s="96" customFormat="1" ht="15" customHeight="1">
      <c r="A21" s="93"/>
      <c r="B21" s="372" t="s">
        <v>328</v>
      </c>
      <c r="C21" s="328">
        <v>0</v>
      </c>
      <c r="D21" s="328">
        <v>0</v>
      </c>
      <c r="E21" s="328">
        <v>0</v>
      </c>
      <c r="F21" s="328">
        <v>0</v>
      </c>
      <c r="G21" s="328">
        <v>0</v>
      </c>
      <c r="H21" s="418">
        <v>14000</v>
      </c>
      <c r="I21" s="243">
        <v>0</v>
      </c>
      <c r="J21" s="246">
        <v>14000</v>
      </c>
    </row>
    <row r="22" spans="1:10" s="96" customFormat="1" ht="15" customHeight="1">
      <c r="A22" s="113"/>
      <c r="B22" s="479" t="s">
        <v>329</v>
      </c>
      <c r="C22" s="324">
        <v>0</v>
      </c>
      <c r="D22" s="324">
        <v>0</v>
      </c>
      <c r="E22" s="324">
        <v>0</v>
      </c>
      <c r="F22" s="324">
        <v>12835</v>
      </c>
      <c r="G22" s="324">
        <v>31144.34</v>
      </c>
      <c r="H22" s="421">
        <v>10000</v>
      </c>
      <c r="I22" s="255">
        <v>0</v>
      </c>
      <c r="J22" s="256">
        <v>10000</v>
      </c>
    </row>
    <row r="23" spans="1:10" s="96" customFormat="1" ht="15" customHeight="1" thickBot="1">
      <c r="A23" s="97"/>
      <c r="B23" s="405" t="s">
        <v>330</v>
      </c>
      <c r="C23" s="343">
        <v>0</v>
      </c>
      <c r="D23" s="343">
        <v>0</v>
      </c>
      <c r="E23" s="343">
        <v>0</v>
      </c>
      <c r="F23" s="343">
        <v>0</v>
      </c>
      <c r="G23" s="343">
        <v>0</v>
      </c>
      <c r="H23" s="419">
        <v>4000</v>
      </c>
      <c r="I23" s="244">
        <v>0</v>
      </c>
      <c r="J23" s="247">
        <v>4000</v>
      </c>
    </row>
    <row r="24" spans="1:10" s="103" customFormat="1" ht="15" customHeight="1">
      <c r="A24" s="99"/>
      <c r="B24" s="100" t="s">
        <v>7</v>
      </c>
      <c r="C24" s="329">
        <f aca="true" t="shared" si="2" ref="C24:I24">SUM(C22:C23)</f>
        <v>0</v>
      </c>
      <c r="D24" s="329">
        <f t="shared" si="2"/>
        <v>0</v>
      </c>
      <c r="E24" s="329">
        <f t="shared" si="2"/>
        <v>0</v>
      </c>
      <c r="F24" s="329">
        <f t="shared" si="2"/>
        <v>12835</v>
      </c>
      <c r="G24" s="329">
        <f t="shared" si="2"/>
        <v>31144.34</v>
      </c>
      <c r="H24" s="417">
        <f>SUM(H21:H23)</f>
        <v>28000</v>
      </c>
      <c r="I24" s="102">
        <f t="shared" si="2"/>
        <v>0</v>
      </c>
      <c r="J24" s="110">
        <f>SUM(J21:J23)</f>
        <v>28000</v>
      </c>
    </row>
    <row r="25" ht="12.75">
      <c r="J25" s="161">
        <f>+J14-J18-J24</f>
        <v>3500</v>
      </c>
    </row>
  </sheetData>
  <sheetProtection/>
  <mergeCells count="4">
    <mergeCell ref="A1:J1"/>
    <mergeCell ref="A2:J2"/>
    <mergeCell ref="A15:J15"/>
    <mergeCell ref="A19:J19"/>
  </mergeCells>
  <printOptions horizontalCentered="1"/>
  <pageMargins left="0.46" right="0.46" top="0.52" bottom="0.25" header="0.31" footer="0.25"/>
  <pageSetup fitToHeight="1" fitToWidth="1" horizontalDpi="600" verticalDpi="600" orientation="landscape" scale="91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showGridLines="0" zoomScalePageLayoutView="0" workbookViewId="0" topLeftCell="A1">
      <selection activeCell="H6" sqref="H6"/>
    </sheetView>
  </sheetViews>
  <sheetFormatPr defaultColWidth="9.140625" defaultRowHeight="12.75"/>
  <cols>
    <col min="1" max="1" width="39.7109375" style="0" customWidth="1"/>
    <col min="2" max="2" width="13.421875" style="61" bestFit="1" customWidth="1"/>
    <col min="3" max="6" width="13.28125" style="61" customWidth="1"/>
    <col min="7" max="7" width="13.140625" style="357" customWidth="1"/>
    <col min="8" max="8" width="13.140625" style="184" customWidth="1"/>
    <col min="9" max="9" width="13.28125" style="185" customWidth="1"/>
    <col min="10" max="10" width="12.7109375" style="0" customWidth="1"/>
  </cols>
  <sheetData>
    <row r="1" spans="1:9" s="188" customFormat="1" ht="19.5" customHeight="1">
      <c r="A1" s="484" t="str">
        <f>+Adm!A1</f>
        <v>MARIETTA BOROUGH - 2021 PROJECTIONS</v>
      </c>
      <c r="B1" s="484"/>
      <c r="C1" s="484"/>
      <c r="D1" s="484"/>
      <c r="E1" s="484"/>
      <c r="F1" s="484"/>
      <c r="G1" s="484"/>
      <c r="H1" s="484"/>
      <c r="I1" s="484"/>
    </row>
    <row r="2" spans="1:9" s="189" customFormat="1" ht="19.5" customHeight="1">
      <c r="A2" s="490" t="s">
        <v>200</v>
      </c>
      <c r="B2" s="490"/>
      <c r="C2" s="490"/>
      <c r="D2" s="490"/>
      <c r="E2" s="490"/>
      <c r="F2" s="490"/>
      <c r="G2" s="490"/>
      <c r="H2" s="490"/>
      <c r="I2" s="490"/>
    </row>
    <row r="3" spans="1:9" s="83" customFormat="1" ht="19.5" customHeight="1" thickBot="1">
      <c r="A3" s="81"/>
      <c r="B3" s="82"/>
      <c r="C3" s="82"/>
      <c r="D3" s="82"/>
      <c r="E3" s="82"/>
      <c r="F3" s="82"/>
      <c r="G3" s="347"/>
      <c r="H3" s="156"/>
      <c r="I3" s="119"/>
    </row>
    <row r="4" spans="1:9" s="2" customFormat="1" ht="15" customHeight="1" thickTop="1">
      <c r="A4" s="45"/>
      <c r="B4" s="193">
        <v>2015</v>
      </c>
      <c r="C4" s="193">
        <v>2016</v>
      </c>
      <c r="D4" s="193">
        <v>2017</v>
      </c>
      <c r="E4" s="193">
        <v>2018</v>
      </c>
      <c r="F4" s="193">
        <v>2019</v>
      </c>
      <c r="G4" s="348">
        <v>2020</v>
      </c>
      <c r="H4" s="177" t="str">
        <f>+Insurance!I3</f>
        <v>Thru </v>
      </c>
      <c r="I4" s="108">
        <v>2021</v>
      </c>
    </row>
    <row r="5" spans="1:9" s="107" customFormat="1" ht="15" customHeight="1" thickBot="1">
      <c r="A5" s="162" t="s">
        <v>5</v>
      </c>
      <c r="B5" s="194" t="s">
        <v>3</v>
      </c>
      <c r="C5" s="194" t="s">
        <v>3</v>
      </c>
      <c r="D5" s="194" t="s">
        <v>3</v>
      </c>
      <c r="E5" s="194" t="s">
        <v>3</v>
      </c>
      <c r="F5" s="194" t="s">
        <v>3</v>
      </c>
      <c r="G5" s="349" t="s">
        <v>6</v>
      </c>
      <c r="H5" s="451">
        <v>44125</v>
      </c>
      <c r="I5" s="204" t="s">
        <v>163</v>
      </c>
    </row>
    <row r="6" spans="1:10" s="96" customFormat="1" ht="15" customHeight="1" thickTop="1">
      <c r="A6" s="157" t="str">
        <f>Adm!A2</f>
        <v>ADMINISTRATIVE</v>
      </c>
      <c r="B6" s="200">
        <f>Adm!C50</f>
        <v>88326.82999999999</v>
      </c>
      <c r="C6" s="200">
        <f>Adm!D50</f>
        <v>110328.46</v>
      </c>
      <c r="D6" s="200">
        <f>Adm!E50</f>
        <v>97304.94</v>
      </c>
      <c r="E6" s="200">
        <f>Adm!F50</f>
        <v>95098.59</v>
      </c>
      <c r="F6" s="200">
        <f>Adm!G50</f>
        <v>101197.31</v>
      </c>
      <c r="G6" s="435">
        <f>Adm!H50</f>
        <v>100015</v>
      </c>
      <c r="H6" s="233">
        <f>Adm!I50</f>
        <v>86299.32999999999</v>
      </c>
      <c r="I6" s="234">
        <f>Adm!J50</f>
        <v>102572</v>
      </c>
      <c r="J6" s="360"/>
    </row>
    <row r="7" spans="1:10" s="96" customFormat="1" ht="15" customHeight="1">
      <c r="A7" s="157" t="str">
        <f>Tax!A2</f>
        <v>TAX COLLECTION</v>
      </c>
      <c r="B7" s="195">
        <f>Tax!C17</f>
        <v>378.28999999999996</v>
      </c>
      <c r="C7" s="195">
        <f>Tax!D17</f>
        <v>1247.96</v>
      </c>
      <c r="D7" s="195">
        <f>Tax!E17</f>
        <v>487.14</v>
      </c>
      <c r="E7" s="195">
        <f>Tax!F17</f>
        <v>496.79</v>
      </c>
      <c r="F7" s="195">
        <f>Tax!G17</f>
        <v>595.25</v>
      </c>
      <c r="G7" s="436">
        <f>Tax!H17</f>
        <v>500</v>
      </c>
      <c r="H7" s="235">
        <f>Tax!I17</f>
        <v>0</v>
      </c>
      <c r="I7" s="236">
        <f>Tax!J17</f>
        <v>550</v>
      </c>
      <c r="J7" s="360"/>
    </row>
    <row r="8" spans="1:10" s="96" customFormat="1" ht="15" customHeight="1">
      <c r="A8" s="157" t="str">
        <f>Bldg!A2</f>
        <v>MUNICIPAL BUILDINGS</v>
      </c>
      <c r="B8" s="195">
        <f>Bldg!C12</f>
        <v>22826.680000000004</v>
      </c>
      <c r="C8" s="195">
        <f>Bldg!C12</f>
        <v>22826.680000000004</v>
      </c>
      <c r="D8" s="195">
        <f>Bldg!D12</f>
        <v>16208.779999999999</v>
      </c>
      <c r="E8" s="195">
        <f>Bldg!E12</f>
        <v>15877.8</v>
      </c>
      <c r="F8" s="195">
        <f>Bldg!G12</f>
        <v>19473.51</v>
      </c>
      <c r="G8" s="351">
        <f>Bldg!H12</f>
        <v>16000</v>
      </c>
      <c r="H8" s="235">
        <f>Bldg!I12</f>
        <v>12292.42</v>
      </c>
      <c r="I8" s="459">
        <f>Bldg!J12</f>
        <v>16200</v>
      </c>
      <c r="J8" s="360"/>
    </row>
    <row r="9" spans="1:10" s="96" customFormat="1" ht="15" customHeight="1">
      <c r="A9" s="157" t="s">
        <v>306</v>
      </c>
      <c r="B9" s="195">
        <f>Outreach!C25</f>
        <v>1000</v>
      </c>
      <c r="C9" s="195">
        <f>Outreach!D25</f>
        <v>2000</v>
      </c>
      <c r="D9" s="195">
        <f>Outreach!D25</f>
        <v>2000</v>
      </c>
      <c r="E9" s="195">
        <f>Outreach!E25</f>
        <v>9047.59</v>
      </c>
      <c r="F9" s="195">
        <f>Outreach!G25</f>
        <v>11924.95</v>
      </c>
      <c r="G9" s="436">
        <f>Outreach!H25</f>
        <v>10403</v>
      </c>
      <c r="H9" s="458">
        <f>Outreach!I25</f>
        <v>3840</v>
      </c>
      <c r="I9" s="460">
        <f>Outreach!J25</f>
        <v>11903</v>
      </c>
      <c r="J9" s="360"/>
    </row>
    <row r="10" spans="1:10" s="96" customFormat="1" ht="15" customHeight="1">
      <c r="A10" s="157" t="str">
        <f>Protection!A2</f>
        <v>PROTECTION</v>
      </c>
      <c r="B10" s="195">
        <f>Protection!C13</f>
        <v>379460.17000000004</v>
      </c>
      <c r="C10" s="195">
        <f>Protection!D13</f>
        <v>389201.69</v>
      </c>
      <c r="D10" s="195">
        <f>Protection!E13</f>
        <v>388246.68</v>
      </c>
      <c r="E10" s="195">
        <f>Protection!F13</f>
        <v>406024.42</v>
      </c>
      <c r="F10" s="195">
        <f>Protection!G13</f>
        <v>425429.91</v>
      </c>
      <c r="G10" s="351">
        <f>Protection!H13</f>
        <v>514667</v>
      </c>
      <c r="H10" s="235">
        <f>Protection!I13</f>
        <v>426638.82</v>
      </c>
      <c r="I10" s="236">
        <f>Protection!J13</f>
        <v>555870</v>
      </c>
      <c r="J10" s="360"/>
    </row>
    <row r="11" spans="1:10" s="96" customFormat="1" ht="15" customHeight="1">
      <c r="A11" s="157" t="str">
        <f>'FD-Amb-EMA'!A2</f>
        <v>FIRE PROTECTION</v>
      </c>
      <c r="B11" s="195">
        <f>'FD-Amb-EMA'!C14</f>
        <v>26165.69</v>
      </c>
      <c r="C11" s="195">
        <f>'FD-Amb-EMA'!D14</f>
        <v>40494.84</v>
      </c>
      <c r="D11" s="195">
        <f>'FD-Amb-EMA'!E14</f>
        <v>68083.24</v>
      </c>
      <c r="E11" s="195">
        <f>'FD-Amb-EMA'!F14</f>
        <v>17914.010000000002</v>
      </c>
      <c r="F11" s="195">
        <f>'FD-Amb-EMA'!G14</f>
        <v>12239.46</v>
      </c>
      <c r="G11" s="351">
        <f>'FD-Amb-EMA'!H14</f>
        <v>18500</v>
      </c>
      <c r="H11" s="235">
        <f>'FD-Amb-EMA'!I14</f>
        <v>10710.47</v>
      </c>
      <c r="I11" s="236">
        <f>'FD-Amb-EMA'!J14</f>
        <v>18500</v>
      </c>
      <c r="J11" s="360"/>
    </row>
    <row r="12" spans="1:10" s="96" customFormat="1" ht="15" customHeight="1">
      <c r="A12" s="157" t="str">
        <f>'FD-Amb-EMA'!A15</f>
        <v>HYDRANT RENTALS &amp; FIRE RELIEF</v>
      </c>
      <c r="B12" s="195">
        <f>'FD-Amb-EMA'!C18</f>
        <v>46039.9</v>
      </c>
      <c r="C12" s="195">
        <f>'FD-Amb-EMA'!D18</f>
        <v>37639.229999999996</v>
      </c>
      <c r="D12" s="195">
        <f>'FD-Amb-EMA'!E18</f>
        <v>31996.96</v>
      </c>
      <c r="E12" s="195">
        <f>'FD-Amb-EMA'!F18</f>
        <v>32886.56</v>
      </c>
      <c r="F12" s="195">
        <f>'FD-Amb-EMA'!G18</f>
        <v>35820.45</v>
      </c>
      <c r="G12" s="351">
        <f>'FD-Amb-EMA'!H18</f>
        <v>34500</v>
      </c>
      <c r="H12" s="235">
        <f>'FD-Amb-EMA'!I18</f>
        <v>35948.96</v>
      </c>
      <c r="I12" s="236">
        <f>'FD-Amb-EMA'!J18</f>
        <v>36000</v>
      </c>
      <c r="J12" s="360"/>
    </row>
    <row r="13" spans="1:10" s="96" customFormat="1" ht="15" customHeight="1">
      <c r="A13" s="157" t="str">
        <f>+'FD-Amb-EMA'!A19:J19</f>
        <v>EMERGENCY MANAGEMENT</v>
      </c>
      <c r="B13" s="158">
        <f>+'FD-Amb-EMA'!C25</f>
        <v>430.78</v>
      </c>
      <c r="C13" s="158">
        <f>+'FD-Amb-EMA'!D25</f>
        <v>5119.4</v>
      </c>
      <c r="D13" s="158">
        <f>+'FD-Amb-EMA'!E25</f>
        <v>1427.74</v>
      </c>
      <c r="E13" s="158">
        <f>+'FD-Amb-EMA'!F25</f>
        <v>1473.28</v>
      </c>
      <c r="F13" s="158">
        <f>+'FD-Amb-EMA'!G25</f>
        <v>1523.91</v>
      </c>
      <c r="G13" s="351">
        <f>'FD-Amb-EMA'!H25</f>
        <v>10050</v>
      </c>
      <c r="H13" s="235">
        <f>+'FD-Amb-EMA'!I25</f>
        <v>9600.060000000001</v>
      </c>
      <c r="I13" s="241">
        <f>+'FD-Amb-EMA'!J25</f>
        <v>12058</v>
      </c>
      <c r="J13" s="360"/>
    </row>
    <row r="14" spans="1:10" s="96" customFormat="1" ht="15" customHeight="1">
      <c r="A14" s="157" t="str">
        <f>+Insurance!A17:J17</f>
        <v>CAPITAL RESERVE</v>
      </c>
      <c r="B14" s="158">
        <f>+Insurance!C19</f>
        <v>5000</v>
      </c>
      <c r="C14" s="158">
        <f>+Insurance!D19</f>
        <v>90000</v>
      </c>
      <c r="D14" s="158">
        <f>+Insurance!E19</f>
        <v>5000</v>
      </c>
      <c r="E14" s="158">
        <f>+Insurance!F19</f>
        <v>20000</v>
      </c>
      <c r="F14" s="158">
        <f>+Insurance!G19</f>
        <v>5000</v>
      </c>
      <c r="G14" s="351">
        <f>Insurance!H19</f>
        <v>5000</v>
      </c>
      <c r="H14" s="235">
        <f>+Insurance!I19</f>
        <v>5000</v>
      </c>
      <c r="I14" s="242">
        <f>+Insurance!J19</f>
        <v>20000</v>
      </c>
      <c r="J14" s="360"/>
    </row>
    <row r="15" spans="1:10" s="96" customFormat="1" ht="15" customHeight="1">
      <c r="A15" s="157" t="str">
        <f>Housing!A2</f>
        <v>PLANNING/ZONING/ENVIRONMENTAL</v>
      </c>
      <c r="B15" s="195">
        <f>Housing!C25</f>
        <v>125724.13</v>
      </c>
      <c r="C15" s="195">
        <f>Housing!D25</f>
        <v>118001.39</v>
      </c>
      <c r="D15" s="195">
        <f>Housing!E25</f>
        <v>115641.36</v>
      </c>
      <c r="E15" s="195">
        <f>Housing!F25</f>
        <v>92772.48</v>
      </c>
      <c r="F15" s="195">
        <f>Housing!G25</f>
        <v>89531.92</v>
      </c>
      <c r="G15" s="351">
        <f>Housing!H25</f>
        <v>99095</v>
      </c>
      <c r="H15" s="235">
        <f>Housing!I25</f>
        <v>100278.84000000001</v>
      </c>
      <c r="I15" s="236">
        <f>Housing!J25</f>
        <v>106218</v>
      </c>
      <c r="J15" s="360"/>
    </row>
    <row r="16" spans="1:10" s="96" customFormat="1" ht="15" customHeight="1">
      <c r="A16" s="157" t="str">
        <f>Trash!A2</f>
        <v>SOLID WASTE COLLECTION &amp; DISPOSAL</v>
      </c>
      <c r="B16" s="195">
        <f>Trash!C11</f>
        <v>164519.6</v>
      </c>
      <c r="C16" s="195">
        <f>Trash!D11</f>
        <v>162732.85</v>
      </c>
      <c r="D16" s="195">
        <f>Trash!E11</f>
        <v>163425.87</v>
      </c>
      <c r="E16" s="195">
        <f>Trash!F11</f>
        <v>170889.74000000002</v>
      </c>
      <c r="F16" s="195">
        <f>Trash!G11</f>
        <v>172478.86000000002</v>
      </c>
      <c r="G16" s="351">
        <f>Trash!H11</f>
        <v>221760</v>
      </c>
      <c r="H16" s="235">
        <f>Trash!I11</f>
        <v>173642.14</v>
      </c>
      <c r="I16" s="236">
        <f>Trash!J11</f>
        <v>223800</v>
      </c>
      <c r="J16" s="360"/>
    </row>
    <row r="17" spans="1:10" s="96" customFormat="1" ht="15" customHeight="1">
      <c r="A17" s="157" t="str">
        <f>+Trash!A14</f>
        <v>WEED CONTROL</v>
      </c>
      <c r="B17" s="158">
        <f>+Trash!C16</f>
        <v>440</v>
      </c>
      <c r="C17" s="158">
        <f>+Trash!D16</f>
        <v>55</v>
      </c>
      <c r="D17" s="158">
        <f>+Trash!E16</f>
        <v>65</v>
      </c>
      <c r="E17" s="158">
        <f>+Trash!F16</f>
        <v>1917.5</v>
      </c>
      <c r="F17" s="158">
        <f>+Trash!G16</f>
        <v>857.5</v>
      </c>
      <c r="G17" s="351">
        <f>+Trash!H16</f>
        <v>500</v>
      </c>
      <c r="H17" s="235">
        <f>+Trash!I16</f>
        <v>60</v>
      </c>
      <c r="I17" s="238">
        <f>+Trash!J16</f>
        <v>500</v>
      </c>
      <c r="J17" s="360"/>
    </row>
    <row r="18" spans="1:10" s="96" customFormat="1" ht="15" customHeight="1">
      <c r="A18" s="157" t="str">
        <f>Streets!A2</f>
        <v>HIGHWAYS - GENERAL SERVICES</v>
      </c>
      <c r="B18" s="195">
        <f>Streets!C67</f>
        <v>259747.84</v>
      </c>
      <c r="C18" s="195">
        <f>Streets!D67</f>
        <v>231673.91000000003</v>
      </c>
      <c r="D18" s="195">
        <f>Streets!E67</f>
        <v>293336.94000000006</v>
      </c>
      <c r="E18" s="195">
        <f>Streets!F67</f>
        <v>289510.65</v>
      </c>
      <c r="F18" s="195">
        <f>Streets!G67</f>
        <v>210909.07</v>
      </c>
      <c r="G18" s="351">
        <f>Streets!H67</f>
        <v>232883</v>
      </c>
      <c r="H18" s="235">
        <f>Streets!I67</f>
        <v>209845.41000000003</v>
      </c>
      <c r="I18" s="236">
        <f>Streets!J67</f>
        <v>232372</v>
      </c>
      <c r="J18" s="360"/>
    </row>
    <row r="19" spans="1:10" s="96" customFormat="1" ht="15" customHeight="1">
      <c r="A19" s="157" t="str">
        <f>Parks!A2</f>
        <v>PARKS</v>
      </c>
      <c r="B19" s="195">
        <f>Parks!C26</f>
        <v>164475.22999999998</v>
      </c>
      <c r="C19" s="195">
        <f>Parks!D26</f>
        <v>328329.56999999995</v>
      </c>
      <c r="D19" s="195">
        <f>Parks!E26</f>
        <v>364558.45999999996</v>
      </c>
      <c r="E19" s="195">
        <f>Parks!F26</f>
        <v>101259.89</v>
      </c>
      <c r="F19" s="195">
        <f>Parks!G26</f>
        <v>59995.600000000006</v>
      </c>
      <c r="G19" s="351">
        <f>Parks!H26</f>
        <v>38164</v>
      </c>
      <c r="H19" s="235">
        <f>Parks!I26</f>
        <v>55729.329999999994</v>
      </c>
      <c r="I19" s="236">
        <f>Parks!J26</f>
        <v>39587</v>
      </c>
      <c r="J19" s="360"/>
    </row>
    <row r="20" spans="1:10" s="96" customFormat="1" ht="15" customHeight="1">
      <c r="A20" s="157" t="str">
        <f>Insurance!A2</f>
        <v>DEBT SERVICE - LOAN</v>
      </c>
      <c r="B20" s="195">
        <f>Insurance!C7</f>
        <v>61698.75</v>
      </c>
      <c r="C20" s="195">
        <f>Insurance!D7</f>
        <v>51570.649999999994</v>
      </c>
      <c r="D20" s="195">
        <f>Insurance!E7</f>
        <v>56636.93</v>
      </c>
      <c r="E20" s="195">
        <f>Insurance!F7</f>
        <v>57784.37</v>
      </c>
      <c r="F20" s="195">
        <f>Insurance!G7</f>
        <v>55350.06999999999</v>
      </c>
      <c r="G20" s="351">
        <f>Insurance!H7</f>
        <v>68000</v>
      </c>
      <c r="H20" s="235">
        <f>Insurance!I7</f>
        <v>160754.59</v>
      </c>
      <c r="I20" s="236">
        <f>Insurance!J7</f>
        <v>0</v>
      </c>
      <c r="J20" s="360"/>
    </row>
    <row r="21" spans="1:10" s="96" customFormat="1" ht="15" customHeight="1">
      <c r="A21" s="217" t="str">
        <f>Insurance!A14</f>
        <v>FLOOD CONTROL PROJECT</v>
      </c>
      <c r="B21" s="196">
        <f>Insurance!C16</f>
        <v>5000</v>
      </c>
      <c r="C21" s="196">
        <f>Insurance!D16</f>
        <v>0</v>
      </c>
      <c r="D21" s="196">
        <f>Insurance!E16</f>
        <v>0</v>
      </c>
      <c r="E21" s="196">
        <f>Insurance!F16</f>
        <v>0</v>
      </c>
      <c r="F21" s="196">
        <f>Insurance!G16</f>
        <v>0</v>
      </c>
      <c r="G21" s="352">
        <f>Insurance!H16</f>
        <v>0</v>
      </c>
      <c r="H21" s="237">
        <f>Insurance!I16</f>
        <v>0</v>
      </c>
      <c r="I21" s="238">
        <f>Insurance!J16</f>
        <v>0</v>
      </c>
      <c r="J21" s="360"/>
    </row>
    <row r="22" spans="1:10" s="96" customFormat="1" ht="15" customHeight="1" thickBot="1">
      <c r="A22" s="159" t="str">
        <f>Insurance!A8</f>
        <v>INSURANCE</v>
      </c>
      <c r="B22" s="201">
        <f>Insurance!C13</f>
        <v>67104.24</v>
      </c>
      <c r="C22" s="201">
        <f>Insurance!D13</f>
        <v>32761</v>
      </c>
      <c r="D22" s="201">
        <f>Insurance!E13</f>
        <v>34525</v>
      </c>
      <c r="E22" s="201">
        <f>Insurance!F13</f>
        <v>35080</v>
      </c>
      <c r="F22" s="201">
        <f>Insurance!G13</f>
        <v>36115</v>
      </c>
      <c r="G22" s="353">
        <f>Insurance!H13</f>
        <v>42000</v>
      </c>
      <c r="H22" s="239">
        <f>Insurance!I13</f>
        <v>34779.3</v>
      </c>
      <c r="I22" s="240">
        <f>Insurance!J13</f>
        <v>43900</v>
      </c>
      <c r="J22" s="360"/>
    </row>
    <row r="23" spans="1:10" s="103" customFormat="1" ht="15" customHeight="1">
      <c r="A23" s="160" t="s">
        <v>7</v>
      </c>
      <c r="B23" s="171">
        <f aca="true" t="shared" si="0" ref="B23:I23">SUM(B6:B22)</f>
        <v>1418338.1300000001</v>
      </c>
      <c r="C23" s="171">
        <f t="shared" si="0"/>
        <v>1623982.63</v>
      </c>
      <c r="D23" s="171">
        <f t="shared" si="0"/>
        <v>1638945.0399999998</v>
      </c>
      <c r="E23" s="171">
        <f t="shared" si="0"/>
        <v>1348033.6700000002</v>
      </c>
      <c r="F23" s="171">
        <f t="shared" si="0"/>
        <v>1238442.77</v>
      </c>
      <c r="G23" s="354">
        <f t="shared" si="0"/>
        <v>1412037</v>
      </c>
      <c r="H23" s="102">
        <f t="shared" si="0"/>
        <v>1325419.6700000002</v>
      </c>
      <c r="I23" s="110">
        <f t="shared" si="0"/>
        <v>1420030</v>
      </c>
      <c r="J23" s="361"/>
    </row>
    <row r="24" spans="7:9" ht="12.75">
      <c r="G24" s="355"/>
      <c r="H24" s="180"/>
      <c r="I24" s="181"/>
    </row>
    <row r="25" spans="1:9" s="4" customFormat="1" ht="21.75" customHeight="1" thickBot="1">
      <c r="A25" s="491" t="s">
        <v>114</v>
      </c>
      <c r="B25" s="491"/>
      <c r="C25" s="491"/>
      <c r="D25" s="491"/>
      <c r="E25" s="491"/>
      <c r="F25" s="491"/>
      <c r="G25" s="491"/>
      <c r="H25" s="491"/>
      <c r="I25" s="491"/>
    </row>
    <row r="26" spans="1:9" s="2" customFormat="1" ht="15" customHeight="1" thickTop="1">
      <c r="A26" s="45"/>
      <c r="B26" s="193">
        <f aca="true" t="shared" si="1" ref="B26:I26">+B4</f>
        <v>2015</v>
      </c>
      <c r="C26" s="193">
        <f t="shared" si="1"/>
        <v>2016</v>
      </c>
      <c r="D26" s="193">
        <f t="shared" si="1"/>
        <v>2017</v>
      </c>
      <c r="E26" s="193">
        <f t="shared" si="1"/>
        <v>2018</v>
      </c>
      <c r="F26" s="193">
        <f t="shared" si="1"/>
        <v>2019</v>
      </c>
      <c r="G26" s="348">
        <f t="shared" si="1"/>
        <v>2020</v>
      </c>
      <c r="H26" s="55" t="str">
        <f t="shared" si="1"/>
        <v>Thru </v>
      </c>
      <c r="I26" s="108">
        <f t="shared" si="1"/>
        <v>2021</v>
      </c>
    </row>
    <row r="27" spans="1:9" s="107" customFormat="1" ht="15" customHeight="1" thickBot="1">
      <c r="A27" s="162" t="s">
        <v>5</v>
      </c>
      <c r="B27" s="194" t="str">
        <f>+B5</f>
        <v>ACTUAL</v>
      </c>
      <c r="C27" s="194" t="s">
        <v>3</v>
      </c>
      <c r="D27" s="194" t="s">
        <v>3</v>
      </c>
      <c r="E27" s="194" t="s">
        <v>3</v>
      </c>
      <c r="F27" s="194" t="s">
        <v>3</v>
      </c>
      <c r="G27" s="349" t="s">
        <v>6</v>
      </c>
      <c r="H27" s="451">
        <f>+H5</f>
        <v>44125</v>
      </c>
      <c r="I27" s="204" t="s">
        <v>163</v>
      </c>
    </row>
    <row r="28" spans="1:10" s="96" customFormat="1" ht="15" customHeight="1" thickTop="1">
      <c r="A28" s="157" t="str">
        <f>Revenues!A5</f>
        <v>TAXES</v>
      </c>
      <c r="B28" s="200">
        <f>Revenues!C16</f>
        <v>998168.3600000001</v>
      </c>
      <c r="C28" s="200">
        <f>Revenues!D16</f>
        <v>1001803.06</v>
      </c>
      <c r="D28" s="200">
        <f>Revenues!E16</f>
        <v>1016922.9199999999</v>
      </c>
      <c r="E28" s="200">
        <f>Revenues!F16</f>
        <v>986586.5900000001</v>
      </c>
      <c r="F28" s="200">
        <f>Revenues!G16</f>
        <v>999102.7100000001</v>
      </c>
      <c r="G28" s="350">
        <f>Revenues!H16</f>
        <v>1074157</v>
      </c>
      <c r="H28" s="453">
        <f>Revenues!I16</f>
        <v>1030884.43</v>
      </c>
      <c r="I28" s="234">
        <f>Revenues!J16</f>
        <v>1074450</v>
      </c>
      <c r="J28" s="362"/>
    </row>
    <row r="29" spans="1:10" s="96" customFormat="1" ht="15" customHeight="1">
      <c r="A29" s="157" t="str">
        <f>Revenues!A17</f>
        <v>CABLE TELEVISION</v>
      </c>
      <c r="B29" s="195">
        <f>Revenues!C19</f>
        <v>42302.66</v>
      </c>
      <c r="C29" s="195">
        <f>Revenues!D19</f>
        <v>79127.91</v>
      </c>
      <c r="D29" s="195">
        <f>Revenues!E19</f>
        <v>47453.8</v>
      </c>
      <c r="E29" s="195">
        <f>Revenues!F19</f>
        <v>45392.47</v>
      </c>
      <c r="F29" s="195">
        <f>Revenues!G19</f>
        <v>44787.38</v>
      </c>
      <c r="G29" s="351">
        <f>Revenues!H19</f>
        <v>42000</v>
      </c>
      <c r="H29" s="233">
        <f>Revenues!I19</f>
        <v>33777.79</v>
      </c>
      <c r="I29" s="236">
        <f>Revenues!J19</f>
        <v>42000</v>
      </c>
      <c r="J29" s="362"/>
    </row>
    <row r="30" spans="1:10" s="96" customFormat="1" ht="15" customHeight="1">
      <c r="A30" s="157" t="str">
        <f>Revenues!A20</f>
        <v>FINES &amp; FORFEITS</v>
      </c>
      <c r="B30" s="195">
        <f>Revenues!C29</f>
        <v>5468.12</v>
      </c>
      <c r="C30" s="195">
        <f>Revenues!D29</f>
        <v>3603.5</v>
      </c>
      <c r="D30" s="195">
        <f>Revenues!E29</f>
        <v>3633.2200000000003</v>
      </c>
      <c r="E30" s="195">
        <f>Revenues!F29</f>
        <v>3311.0299999999997</v>
      </c>
      <c r="F30" s="195">
        <f>Revenues!G29</f>
        <v>3319.5299999999997</v>
      </c>
      <c r="G30" s="351">
        <f>Revenues!H29</f>
        <v>2670</v>
      </c>
      <c r="H30" s="233">
        <f>Revenues!I29</f>
        <v>2931.37</v>
      </c>
      <c r="I30" s="236">
        <f>Revenues!J29</f>
        <v>2660</v>
      </c>
      <c r="J30" s="362"/>
    </row>
    <row r="31" spans="1:10" s="96" customFormat="1" ht="15" customHeight="1">
      <c r="A31" s="157" t="str">
        <f>Revenues!A30</f>
        <v>INTEREST &amp; RENTS</v>
      </c>
      <c r="B31" s="195">
        <f>Revenues!C33</f>
        <v>977.82</v>
      </c>
      <c r="C31" s="195">
        <f>Revenues!D33</f>
        <v>915.71</v>
      </c>
      <c r="D31" s="195">
        <f>Revenues!E33</f>
        <v>1023.52</v>
      </c>
      <c r="E31" s="195">
        <f>Revenues!F33</f>
        <v>1363.27</v>
      </c>
      <c r="F31" s="195">
        <f>Revenues!G33</f>
        <v>13823.35</v>
      </c>
      <c r="G31" s="351">
        <f>Revenues!H33</f>
        <v>1200</v>
      </c>
      <c r="H31" s="233">
        <f>Revenues!I33</f>
        <v>5953.66</v>
      </c>
      <c r="I31" s="236">
        <f>Revenues!J33</f>
        <v>5000</v>
      </c>
      <c r="J31" s="362"/>
    </row>
    <row r="32" spans="1:10" s="96" customFormat="1" ht="15" customHeight="1">
      <c r="A32" s="157" t="str">
        <f>Revenues!A34</f>
        <v>REVENUE FROM STATE</v>
      </c>
      <c r="B32" s="195">
        <f>Revenues!C42</f>
        <v>138563.65</v>
      </c>
      <c r="C32" s="195">
        <f>Revenues!D42</f>
        <v>239991.58000000002</v>
      </c>
      <c r="D32" s="195">
        <f>Revenues!E42</f>
        <v>239167.69999999998</v>
      </c>
      <c r="E32" s="195">
        <f>Revenues!F42</f>
        <v>97793.15</v>
      </c>
      <c r="F32" s="195">
        <f>Revenues!G42</f>
        <v>73468.58</v>
      </c>
      <c r="G32" s="351">
        <f>Revenues!H42</f>
        <v>27300</v>
      </c>
      <c r="H32" s="233">
        <f>Revenues!I42</f>
        <v>55875.63</v>
      </c>
      <c r="I32" s="236">
        <f>Revenues!J42</f>
        <v>27200</v>
      </c>
      <c r="J32" s="362"/>
    </row>
    <row r="33" spans="1:10" s="96" customFormat="1" ht="15" customHeight="1">
      <c r="A33" s="157" t="str">
        <f>Revenues!A43</f>
        <v>DEPARTMENTAL EARNINGS</v>
      </c>
      <c r="B33" s="195">
        <f>Revenues!C75</f>
        <v>234238.12</v>
      </c>
      <c r="C33" s="195">
        <f>Revenues!D75</f>
        <v>224766.8</v>
      </c>
      <c r="D33" s="195">
        <f>Revenues!E75</f>
        <v>236446.83999999997</v>
      </c>
      <c r="E33" s="195">
        <f>Revenues!F75</f>
        <v>232987.51</v>
      </c>
      <c r="F33" s="195">
        <f>Revenues!G75</f>
        <v>251591.08999999997</v>
      </c>
      <c r="G33" s="351">
        <f>Revenues!H75</f>
        <v>259810</v>
      </c>
      <c r="H33" s="233">
        <f>Revenues!I75</f>
        <v>254316.99000000002</v>
      </c>
      <c r="I33" s="236">
        <f>Revenues!J75</f>
        <v>263720</v>
      </c>
      <c r="J33" s="362"/>
    </row>
    <row r="34" spans="1:10" s="96" customFormat="1" ht="15" customHeight="1" thickBot="1">
      <c r="A34" s="159" t="str">
        <f>Revenues!A76</f>
        <v>MISCELLANEOUS</v>
      </c>
      <c r="B34" s="201">
        <f>Revenues!C82</f>
        <v>40192.840000000004</v>
      </c>
      <c r="C34" s="201">
        <f>Revenues!D82</f>
        <v>2442.1400000000003</v>
      </c>
      <c r="D34" s="201">
        <f>Revenues!E82</f>
        <v>161381.87000000002</v>
      </c>
      <c r="E34" s="201">
        <f>Revenues!F82</f>
        <v>16871.14</v>
      </c>
      <c r="F34" s="201">
        <f>Revenues!G82</f>
        <v>32579.17</v>
      </c>
      <c r="G34" s="353">
        <f>Revenues!H82</f>
        <v>4900</v>
      </c>
      <c r="H34" s="452">
        <v>0</v>
      </c>
      <c r="I34" s="240">
        <f>Revenues!J82</f>
        <v>5000</v>
      </c>
      <c r="J34" s="362"/>
    </row>
    <row r="35" spans="1:10" s="103" customFormat="1" ht="15" customHeight="1">
      <c r="A35" s="160" t="s">
        <v>7</v>
      </c>
      <c r="B35" s="171">
        <f aca="true" t="shared" si="2" ref="B35:I35">SUM(B28:B34)</f>
        <v>1459911.57</v>
      </c>
      <c r="C35" s="171">
        <f t="shared" si="2"/>
        <v>1552650.7</v>
      </c>
      <c r="D35" s="171">
        <f t="shared" si="2"/>
        <v>1706029.87</v>
      </c>
      <c r="E35" s="171">
        <f t="shared" si="2"/>
        <v>1384305.16</v>
      </c>
      <c r="F35" s="171">
        <f t="shared" si="2"/>
        <v>1418671.81</v>
      </c>
      <c r="G35" s="354">
        <f t="shared" si="2"/>
        <v>1412037</v>
      </c>
      <c r="H35" s="102">
        <f t="shared" si="2"/>
        <v>1383739.8699999999</v>
      </c>
      <c r="I35" s="110">
        <f t="shared" si="2"/>
        <v>1420030</v>
      </c>
      <c r="J35" s="363"/>
    </row>
    <row r="36" spans="7:9" ht="5.25" customHeight="1">
      <c r="G36" s="356"/>
      <c r="H36" s="182"/>
      <c r="I36" s="183"/>
    </row>
    <row r="37" spans="7:9" ht="12.75">
      <c r="G37" s="356"/>
      <c r="H37" s="182"/>
      <c r="I37" s="183">
        <f>+I35-I23</f>
        <v>0</v>
      </c>
    </row>
    <row r="38" spans="3:9" ht="12.75">
      <c r="C38" s="333"/>
      <c r="D38" s="333"/>
      <c r="E38" s="333"/>
      <c r="F38" s="333"/>
      <c r="G38" s="356"/>
      <c r="H38" s="182"/>
      <c r="I38" s="183"/>
    </row>
    <row r="39" spans="7:9" ht="12.75">
      <c r="G39" s="356"/>
      <c r="H39" s="182"/>
      <c r="I39" s="183"/>
    </row>
    <row r="40" spans="8:9" ht="12.75">
      <c r="H40" s="182"/>
      <c r="I40" s="183"/>
    </row>
  </sheetData>
  <sheetProtection/>
  <mergeCells count="3">
    <mergeCell ref="A1:I1"/>
    <mergeCell ref="A2:I2"/>
    <mergeCell ref="A25:I25"/>
  </mergeCells>
  <printOptions horizontalCentered="1"/>
  <pageMargins left="0.46" right="0.46" top="0.52" bottom="0.25" header="0.31" footer="0.25"/>
  <pageSetup fitToHeight="1" fitToWidth="1" horizontalDpi="600" verticalDpi="600" orientation="landscape" scale="8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showGridLines="0" zoomScalePageLayoutView="0" workbookViewId="0" topLeftCell="A1">
      <selection activeCell="H6" sqref="H6"/>
    </sheetView>
  </sheetViews>
  <sheetFormatPr defaultColWidth="9.140625" defaultRowHeight="12.75"/>
  <cols>
    <col min="1" max="1" width="39.7109375" style="0" customWidth="1"/>
    <col min="2" max="2" width="13.8515625" style="61" customWidth="1"/>
    <col min="3" max="6" width="13.28125" style="61" customWidth="1"/>
    <col min="7" max="7" width="13.140625" style="357" customWidth="1"/>
    <col min="8" max="8" width="13.140625" style="184" customWidth="1"/>
    <col min="9" max="9" width="13.28125" style="185" customWidth="1"/>
    <col min="10" max="10" width="14.28125" style="0" customWidth="1"/>
  </cols>
  <sheetData>
    <row r="1" spans="1:9" s="188" customFormat="1" ht="19.5" customHeight="1">
      <c r="A1" s="484" t="str">
        <f>+Adm!A1</f>
        <v>MARIETTA BOROUGH - 2021 PROJECTIONS</v>
      </c>
      <c r="B1" s="484"/>
      <c r="C1" s="484"/>
      <c r="D1" s="484"/>
      <c r="E1" s="484"/>
      <c r="F1" s="484"/>
      <c r="G1" s="484"/>
      <c r="H1" s="484"/>
      <c r="I1" s="484"/>
    </row>
    <row r="2" spans="1:9" s="189" customFormat="1" ht="19.5" customHeight="1">
      <c r="A2" s="490" t="s">
        <v>200</v>
      </c>
      <c r="B2" s="490"/>
      <c r="C2" s="490"/>
      <c r="D2" s="490"/>
      <c r="E2" s="490"/>
      <c r="F2" s="490"/>
      <c r="G2" s="490"/>
      <c r="H2" s="490"/>
      <c r="I2" s="490"/>
    </row>
    <row r="3" spans="1:9" s="83" customFormat="1" ht="19.5" customHeight="1" thickBot="1">
      <c r="A3" s="81"/>
      <c r="B3" s="82"/>
      <c r="C3" s="82"/>
      <c r="D3" s="82"/>
      <c r="E3" s="82"/>
      <c r="F3" s="82"/>
      <c r="G3" s="347"/>
      <c r="H3" s="156"/>
      <c r="I3" s="119"/>
    </row>
    <row r="4" spans="1:9" s="2" customFormat="1" ht="15" customHeight="1" thickTop="1">
      <c r="A4" s="45"/>
      <c r="B4" s="193">
        <v>2015</v>
      </c>
      <c r="C4" s="193">
        <v>2016</v>
      </c>
      <c r="D4" s="193">
        <v>2017</v>
      </c>
      <c r="E4" s="193">
        <v>2018</v>
      </c>
      <c r="F4" s="193">
        <v>2019</v>
      </c>
      <c r="G4" s="348">
        <v>2020</v>
      </c>
      <c r="H4" s="177" t="str">
        <f>+Insurance!I3</f>
        <v>Thru </v>
      </c>
      <c r="I4" s="108">
        <v>2021</v>
      </c>
    </row>
    <row r="5" spans="1:9" s="107" customFormat="1" ht="15" customHeight="1" thickBot="1">
      <c r="A5" s="162" t="s">
        <v>5</v>
      </c>
      <c r="B5" s="194" t="s">
        <v>3</v>
      </c>
      <c r="C5" s="194" t="s">
        <v>3</v>
      </c>
      <c r="D5" s="194" t="s">
        <v>3</v>
      </c>
      <c r="E5" s="194" t="s">
        <v>3</v>
      </c>
      <c r="F5" s="194" t="s">
        <v>3</v>
      </c>
      <c r="G5" s="349" t="s">
        <v>6</v>
      </c>
      <c r="H5" s="451">
        <v>44125</v>
      </c>
      <c r="I5" s="204" t="s">
        <v>163</v>
      </c>
    </row>
    <row r="6" spans="1:10" s="96" customFormat="1" ht="15" customHeight="1" thickTop="1">
      <c r="A6" s="157" t="str">
        <f>Adm!A2</f>
        <v>ADMINISTRATIVE</v>
      </c>
      <c r="B6" s="200">
        <f>Adm!C50</f>
        <v>88326.82999999999</v>
      </c>
      <c r="C6" s="200">
        <f>Adm!D50</f>
        <v>110328.46</v>
      </c>
      <c r="D6" s="200">
        <f>Adm!E50</f>
        <v>97304.94</v>
      </c>
      <c r="E6" s="200">
        <f>Adm!F50</f>
        <v>95098.59</v>
      </c>
      <c r="F6" s="200">
        <f>Adm!G50</f>
        <v>101197.31</v>
      </c>
      <c r="G6" s="435">
        <f>Adm!H50</f>
        <v>100015</v>
      </c>
      <c r="H6" s="233">
        <f>Adm!I50</f>
        <v>86299.32999999999</v>
      </c>
      <c r="I6" s="234">
        <f>Adm!J50</f>
        <v>102572</v>
      </c>
      <c r="J6" s="360">
        <f aca="true" t="shared" si="0" ref="J6:J23">+I6-G6</f>
        <v>2557</v>
      </c>
    </row>
    <row r="7" spans="1:10" s="96" customFormat="1" ht="15" customHeight="1">
      <c r="A7" s="157" t="str">
        <f>Tax!A2</f>
        <v>TAX COLLECTION</v>
      </c>
      <c r="B7" s="195">
        <f>Tax!C17</f>
        <v>378.28999999999996</v>
      </c>
      <c r="C7" s="195">
        <f>Tax!D17</f>
        <v>1247.96</v>
      </c>
      <c r="D7" s="195">
        <f>Tax!E17</f>
        <v>487.14</v>
      </c>
      <c r="E7" s="195">
        <f>Tax!F17</f>
        <v>496.79</v>
      </c>
      <c r="F7" s="195">
        <f>Tax!G17</f>
        <v>595.25</v>
      </c>
      <c r="G7" s="436">
        <f>Tax!H17</f>
        <v>500</v>
      </c>
      <c r="H7" s="235">
        <f>Tax!I17</f>
        <v>0</v>
      </c>
      <c r="I7" s="236">
        <f>Tax!J17</f>
        <v>550</v>
      </c>
      <c r="J7" s="360">
        <f t="shared" si="0"/>
        <v>50</v>
      </c>
    </row>
    <row r="8" spans="1:10" s="96" customFormat="1" ht="15" customHeight="1">
      <c r="A8" s="157" t="str">
        <f>Bldg!A2</f>
        <v>MUNICIPAL BUILDINGS</v>
      </c>
      <c r="B8" s="195">
        <f>Bldg!C12</f>
        <v>22826.680000000004</v>
      </c>
      <c r="C8" s="195">
        <f>Bldg!C12</f>
        <v>22826.680000000004</v>
      </c>
      <c r="D8" s="195">
        <f>Bldg!D12</f>
        <v>16208.779999999999</v>
      </c>
      <c r="E8" s="195">
        <f>Bldg!E12</f>
        <v>15877.8</v>
      </c>
      <c r="F8" s="195">
        <f>Bldg!F12</f>
        <v>15585.91</v>
      </c>
      <c r="G8" s="351">
        <f>Bldg!H12</f>
        <v>16000</v>
      </c>
      <c r="H8" s="235">
        <f>Bldg!I12</f>
        <v>12292.42</v>
      </c>
      <c r="I8" s="236">
        <f>Bldg!J12</f>
        <v>16200</v>
      </c>
      <c r="J8" s="360">
        <f t="shared" si="0"/>
        <v>200</v>
      </c>
    </row>
    <row r="9" spans="1:10" s="96" customFormat="1" ht="15" customHeight="1">
      <c r="A9" s="157" t="s">
        <v>306</v>
      </c>
      <c r="B9" s="195">
        <f>Outreach!C25</f>
        <v>1000</v>
      </c>
      <c r="C9" s="195">
        <f>Outreach!D25</f>
        <v>2000</v>
      </c>
      <c r="D9" s="195">
        <f>Outreach!D25</f>
        <v>2000</v>
      </c>
      <c r="E9" s="195">
        <f>Outreach!E25</f>
        <v>9047.59</v>
      </c>
      <c r="F9" s="195">
        <f>Outreach!F25</f>
        <v>11704.6</v>
      </c>
      <c r="G9" s="436">
        <f>Outreach!H25</f>
        <v>10403</v>
      </c>
      <c r="H9" s="458">
        <f>Outreach!I25</f>
        <v>3840</v>
      </c>
      <c r="I9" s="460">
        <f>Outreach!J25</f>
        <v>11903</v>
      </c>
      <c r="J9" s="360">
        <f t="shared" si="0"/>
        <v>1500</v>
      </c>
    </row>
    <row r="10" spans="1:10" s="96" customFormat="1" ht="15" customHeight="1">
      <c r="A10" s="157" t="str">
        <f>Protection!A2</f>
        <v>PROTECTION</v>
      </c>
      <c r="B10" s="195">
        <f>Protection!C13</f>
        <v>379460.17000000004</v>
      </c>
      <c r="C10" s="195">
        <f>Protection!D13</f>
        <v>389201.69</v>
      </c>
      <c r="D10" s="195">
        <f>Protection!E13</f>
        <v>388246.68</v>
      </c>
      <c r="E10" s="195">
        <f>Protection!F13</f>
        <v>406024.42</v>
      </c>
      <c r="F10" s="195">
        <f>Protection!G13</f>
        <v>425429.91</v>
      </c>
      <c r="G10" s="351">
        <f>Protection!H13</f>
        <v>514667</v>
      </c>
      <c r="H10" s="235">
        <f>Protection!I13</f>
        <v>426638.82</v>
      </c>
      <c r="I10" s="236">
        <f>Protection!J13</f>
        <v>555870</v>
      </c>
      <c r="J10" s="360">
        <f t="shared" si="0"/>
        <v>41203</v>
      </c>
    </row>
    <row r="11" spans="1:10" s="96" customFormat="1" ht="15" customHeight="1">
      <c r="A11" s="157" t="str">
        <f>'FD-Amb-EMA'!A2</f>
        <v>FIRE PROTECTION</v>
      </c>
      <c r="B11" s="195">
        <f>'FD-Amb-EMA'!C14</f>
        <v>26165.69</v>
      </c>
      <c r="C11" s="195">
        <f>'FD-Amb-EMA'!D14</f>
        <v>40494.84</v>
      </c>
      <c r="D11" s="195">
        <f>'FD-Amb-EMA'!E14</f>
        <v>68083.24</v>
      </c>
      <c r="E11" s="195">
        <f>'FD-Amb-EMA'!F14</f>
        <v>17914.010000000002</v>
      </c>
      <c r="F11" s="195">
        <f>'FD-Amb-EMA'!G14</f>
        <v>12239.46</v>
      </c>
      <c r="G11" s="351">
        <f>'FD-Amb-EMA'!H14</f>
        <v>18500</v>
      </c>
      <c r="H11" s="235">
        <f>'FD-Amb-EMA'!I14</f>
        <v>10710.47</v>
      </c>
      <c r="I11" s="236">
        <f>'FD-Amb-EMA'!J14</f>
        <v>18500</v>
      </c>
      <c r="J11" s="360">
        <f t="shared" si="0"/>
        <v>0</v>
      </c>
    </row>
    <row r="12" spans="1:10" s="96" customFormat="1" ht="15" customHeight="1">
      <c r="A12" s="157" t="str">
        <f>'FD-Amb-EMA'!A15</f>
        <v>HYDRANT RENTALS &amp; FIRE RELIEF</v>
      </c>
      <c r="B12" s="195">
        <f>'FD-Amb-EMA'!C18</f>
        <v>46039.9</v>
      </c>
      <c r="C12" s="195">
        <f>'FD-Amb-EMA'!D18</f>
        <v>37639.229999999996</v>
      </c>
      <c r="D12" s="195">
        <f>'FD-Amb-EMA'!E18</f>
        <v>31996.96</v>
      </c>
      <c r="E12" s="195">
        <f>'FD-Amb-EMA'!F18</f>
        <v>32886.56</v>
      </c>
      <c r="F12" s="195">
        <f>'FD-Amb-EMA'!G18</f>
        <v>35820.45</v>
      </c>
      <c r="G12" s="351">
        <f>'FD-Amb-EMA'!H18</f>
        <v>34500</v>
      </c>
      <c r="H12" s="235">
        <f>'FD-Amb-EMA'!I18</f>
        <v>35948.96</v>
      </c>
      <c r="I12" s="236">
        <f>'FD-Amb-EMA'!J18</f>
        <v>36000</v>
      </c>
      <c r="J12" s="360">
        <f t="shared" si="0"/>
        <v>1500</v>
      </c>
    </row>
    <row r="13" spans="1:10" s="96" customFormat="1" ht="15" customHeight="1">
      <c r="A13" s="157" t="str">
        <f>+'FD-Amb-EMA'!A19:J19</f>
        <v>EMERGENCY MANAGEMENT</v>
      </c>
      <c r="B13" s="158">
        <f>+'FD-Amb-EMA'!C25</f>
        <v>430.78</v>
      </c>
      <c r="C13" s="158">
        <f>+'FD-Amb-EMA'!D25</f>
        <v>5119.4</v>
      </c>
      <c r="D13" s="158">
        <f>+'FD-Amb-EMA'!E25</f>
        <v>1427.74</v>
      </c>
      <c r="E13" s="158">
        <f>+'FD-Amb-EMA'!F25</f>
        <v>1473.28</v>
      </c>
      <c r="F13" s="158">
        <f>+'FD-Amb-EMA'!G25</f>
        <v>1523.91</v>
      </c>
      <c r="G13" s="351">
        <f>'FD-Amb-EMA'!H25</f>
        <v>10050</v>
      </c>
      <c r="H13" s="235">
        <f>+'FD-Amb-EMA'!I25</f>
        <v>9600.060000000001</v>
      </c>
      <c r="I13" s="241">
        <f>+'FD-Amb-EMA'!J25</f>
        <v>12058</v>
      </c>
      <c r="J13" s="360">
        <f t="shared" si="0"/>
        <v>2008</v>
      </c>
    </row>
    <row r="14" spans="1:10" s="96" customFormat="1" ht="15" customHeight="1">
      <c r="A14" s="157" t="str">
        <f>+Insurance!A17:J17</f>
        <v>CAPITAL RESERVE</v>
      </c>
      <c r="B14" s="158">
        <f>+Insurance!C19</f>
        <v>5000</v>
      </c>
      <c r="C14" s="158">
        <f>+Insurance!D19</f>
        <v>90000</v>
      </c>
      <c r="D14" s="158">
        <f>+Insurance!E19</f>
        <v>5000</v>
      </c>
      <c r="E14" s="158">
        <f>+Insurance!F19</f>
        <v>20000</v>
      </c>
      <c r="F14" s="158">
        <f>+Insurance!G19</f>
        <v>5000</v>
      </c>
      <c r="G14" s="351">
        <f>+Insurance!H19</f>
        <v>5000</v>
      </c>
      <c r="H14" s="235">
        <f>+Insurance!I19</f>
        <v>5000</v>
      </c>
      <c r="I14" s="242">
        <f>+Insurance!J19</f>
        <v>20000</v>
      </c>
      <c r="J14" s="360">
        <f t="shared" si="0"/>
        <v>15000</v>
      </c>
    </row>
    <row r="15" spans="1:10" s="96" customFormat="1" ht="15" customHeight="1">
      <c r="A15" s="157" t="str">
        <f>Housing!A2</f>
        <v>PLANNING/ZONING/ENVIRONMENTAL</v>
      </c>
      <c r="B15" s="195">
        <f>Housing!C25</f>
        <v>125724.13</v>
      </c>
      <c r="C15" s="195">
        <f>Housing!D25</f>
        <v>118001.39</v>
      </c>
      <c r="D15" s="195">
        <f>Housing!E25</f>
        <v>115641.36</v>
      </c>
      <c r="E15" s="195">
        <f>Housing!F25</f>
        <v>92772.48</v>
      </c>
      <c r="F15" s="195">
        <f>Housing!G25</f>
        <v>89531.92</v>
      </c>
      <c r="G15" s="351">
        <f>Housing!H25</f>
        <v>99095</v>
      </c>
      <c r="H15" s="235">
        <f>Housing!I25</f>
        <v>100278.84000000001</v>
      </c>
      <c r="I15" s="236">
        <f>Housing!J25</f>
        <v>106218</v>
      </c>
      <c r="J15" s="360">
        <f t="shared" si="0"/>
        <v>7123</v>
      </c>
    </row>
    <row r="16" spans="1:10" s="96" customFormat="1" ht="15" customHeight="1">
      <c r="A16" s="157" t="str">
        <f>Trash!A2</f>
        <v>SOLID WASTE COLLECTION &amp; DISPOSAL</v>
      </c>
      <c r="B16" s="195">
        <f>Trash!C11</f>
        <v>164519.6</v>
      </c>
      <c r="C16" s="195">
        <f>Trash!D11</f>
        <v>162732.85</v>
      </c>
      <c r="D16" s="195">
        <f>Trash!E11</f>
        <v>163425.87</v>
      </c>
      <c r="E16" s="195">
        <f>Trash!F11</f>
        <v>170889.74000000002</v>
      </c>
      <c r="F16" s="195">
        <f>Trash!G11</f>
        <v>172478.86000000002</v>
      </c>
      <c r="G16" s="351">
        <f>Trash!H11</f>
        <v>221760</v>
      </c>
      <c r="H16" s="235">
        <f>Trash!I11</f>
        <v>173642.14</v>
      </c>
      <c r="I16" s="236">
        <f>Trash!J11</f>
        <v>223800</v>
      </c>
      <c r="J16" s="360">
        <f t="shared" si="0"/>
        <v>2040</v>
      </c>
    </row>
    <row r="17" spans="1:10" s="96" customFormat="1" ht="15" customHeight="1">
      <c r="A17" s="157" t="str">
        <f>+Trash!A14</f>
        <v>WEED CONTROL</v>
      </c>
      <c r="B17" s="158">
        <f>+Trash!C16</f>
        <v>440</v>
      </c>
      <c r="C17" s="158">
        <f>+Trash!D16</f>
        <v>55</v>
      </c>
      <c r="D17" s="158">
        <f>+Trash!E16</f>
        <v>65</v>
      </c>
      <c r="E17" s="158">
        <f>+Trash!F16</f>
        <v>1917.5</v>
      </c>
      <c r="F17" s="158">
        <f>+Trash!G16</f>
        <v>857.5</v>
      </c>
      <c r="G17" s="351">
        <f>+Trash!H16</f>
        <v>500</v>
      </c>
      <c r="H17" s="235">
        <f>+Trash!I16</f>
        <v>60</v>
      </c>
      <c r="I17" s="238">
        <f>+Trash!J16</f>
        <v>500</v>
      </c>
      <c r="J17" s="360">
        <f t="shared" si="0"/>
        <v>0</v>
      </c>
    </row>
    <row r="18" spans="1:10" s="96" customFormat="1" ht="15" customHeight="1">
      <c r="A18" s="157" t="str">
        <f>Streets!A2</f>
        <v>HIGHWAYS - GENERAL SERVICES</v>
      </c>
      <c r="B18" s="195">
        <f>Streets!C67</f>
        <v>259747.84</v>
      </c>
      <c r="C18" s="195">
        <f>Streets!D67</f>
        <v>231673.91000000003</v>
      </c>
      <c r="D18" s="195">
        <f>Streets!E67</f>
        <v>293336.94000000006</v>
      </c>
      <c r="E18" s="195">
        <f>Streets!F67</f>
        <v>289510.65</v>
      </c>
      <c r="F18" s="195">
        <f>Streets!G67</f>
        <v>210909.07</v>
      </c>
      <c r="G18" s="351">
        <f>Streets!H67</f>
        <v>232883</v>
      </c>
      <c r="H18" s="235">
        <f>Streets!I67</f>
        <v>209845.41000000003</v>
      </c>
      <c r="I18" s="236">
        <f>Streets!J67</f>
        <v>232372</v>
      </c>
      <c r="J18" s="360">
        <f t="shared" si="0"/>
        <v>-511</v>
      </c>
    </row>
    <row r="19" spans="1:10" s="96" customFormat="1" ht="15" customHeight="1">
      <c r="A19" s="157" t="str">
        <f>Parks!A2</f>
        <v>PARKS</v>
      </c>
      <c r="B19" s="195">
        <f>Parks!C26</f>
        <v>164475.22999999998</v>
      </c>
      <c r="C19" s="195">
        <f>Parks!D26</f>
        <v>328329.56999999995</v>
      </c>
      <c r="D19" s="195">
        <f>Parks!E26</f>
        <v>364558.45999999996</v>
      </c>
      <c r="E19" s="195">
        <f>Parks!F26</f>
        <v>101259.89</v>
      </c>
      <c r="F19" s="195">
        <f>Parks!G26</f>
        <v>59995.600000000006</v>
      </c>
      <c r="G19" s="351">
        <f>Parks!H26</f>
        <v>38164</v>
      </c>
      <c r="H19" s="235">
        <f>Parks!I26</f>
        <v>55729.329999999994</v>
      </c>
      <c r="I19" s="236">
        <f>Parks!J26</f>
        <v>39587</v>
      </c>
      <c r="J19" s="360">
        <f t="shared" si="0"/>
        <v>1423</v>
      </c>
    </row>
    <row r="20" spans="1:10" s="96" customFormat="1" ht="15" customHeight="1">
      <c r="A20" s="157" t="str">
        <f>Insurance!A2</f>
        <v>DEBT SERVICE - LOAN</v>
      </c>
      <c r="B20" s="195">
        <f>Insurance!C7</f>
        <v>61698.75</v>
      </c>
      <c r="C20" s="195">
        <f>Insurance!D7</f>
        <v>51570.649999999994</v>
      </c>
      <c r="D20" s="195">
        <f>Insurance!E7</f>
        <v>56636.93</v>
      </c>
      <c r="E20" s="195">
        <f>Insurance!F7</f>
        <v>57784.37</v>
      </c>
      <c r="F20" s="195">
        <f>Insurance!G7</f>
        <v>55350.06999999999</v>
      </c>
      <c r="G20" s="351">
        <f>Insurance!H7</f>
        <v>68000</v>
      </c>
      <c r="H20" s="235">
        <f>Insurance!I7</f>
        <v>160754.59</v>
      </c>
      <c r="I20" s="236">
        <f>Insurance!J7</f>
        <v>0</v>
      </c>
      <c r="J20" s="360">
        <f t="shared" si="0"/>
        <v>-68000</v>
      </c>
    </row>
    <row r="21" spans="1:10" s="96" customFormat="1" ht="15" customHeight="1">
      <c r="A21" s="217" t="str">
        <f>Insurance!A14</f>
        <v>FLOOD CONTROL PROJECT</v>
      </c>
      <c r="B21" s="196">
        <f>Insurance!C16</f>
        <v>5000</v>
      </c>
      <c r="C21" s="196">
        <f>Insurance!D16</f>
        <v>0</v>
      </c>
      <c r="D21" s="196">
        <f>Insurance!E16</f>
        <v>0</v>
      </c>
      <c r="E21" s="196">
        <f>Insurance!F16</f>
        <v>0</v>
      </c>
      <c r="F21" s="196">
        <f>Insurance!G16</f>
        <v>0</v>
      </c>
      <c r="G21" s="352">
        <f>Insurance!H16</f>
        <v>0</v>
      </c>
      <c r="H21" s="237">
        <f>Insurance!I16</f>
        <v>0</v>
      </c>
      <c r="I21" s="238">
        <f>Insurance!J16</f>
        <v>0</v>
      </c>
      <c r="J21" s="360">
        <f t="shared" si="0"/>
        <v>0</v>
      </c>
    </row>
    <row r="22" spans="1:10" s="96" customFormat="1" ht="15" customHeight="1" thickBot="1">
      <c r="A22" s="159" t="str">
        <f>Insurance!A8</f>
        <v>INSURANCE</v>
      </c>
      <c r="B22" s="201">
        <f>Insurance!C13</f>
        <v>67104.24</v>
      </c>
      <c r="C22" s="201">
        <f>Insurance!D13</f>
        <v>32761</v>
      </c>
      <c r="D22" s="201">
        <f>Insurance!E13</f>
        <v>34525</v>
      </c>
      <c r="E22" s="201">
        <f>Insurance!F13</f>
        <v>35080</v>
      </c>
      <c r="F22" s="201">
        <f>Insurance!G13</f>
        <v>36115</v>
      </c>
      <c r="G22" s="353">
        <f>Insurance!H13</f>
        <v>42000</v>
      </c>
      <c r="H22" s="239">
        <f>Insurance!I13</f>
        <v>34779.3</v>
      </c>
      <c r="I22" s="240">
        <f>Insurance!J13</f>
        <v>43900</v>
      </c>
      <c r="J22" s="360">
        <f t="shared" si="0"/>
        <v>1900</v>
      </c>
    </row>
    <row r="23" spans="1:10" s="103" customFormat="1" ht="15" customHeight="1">
      <c r="A23" s="160" t="s">
        <v>7</v>
      </c>
      <c r="B23" s="171">
        <f aca="true" t="shared" si="1" ref="B23:I23">SUM(B6:B22)</f>
        <v>1418338.1300000001</v>
      </c>
      <c r="C23" s="171">
        <f t="shared" si="1"/>
        <v>1623982.63</v>
      </c>
      <c r="D23" s="171">
        <f t="shared" si="1"/>
        <v>1638945.0399999998</v>
      </c>
      <c r="E23" s="171">
        <f t="shared" si="1"/>
        <v>1348033.6700000002</v>
      </c>
      <c r="F23" s="171">
        <f t="shared" si="1"/>
        <v>1234334.82</v>
      </c>
      <c r="G23" s="354">
        <f t="shared" si="1"/>
        <v>1412037</v>
      </c>
      <c r="H23" s="102">
        <f t="shared" si="1"/>
        <v>1325419.6700000002</v>
      </c>
      <c r="I23" s="110">
        <f t="shared" si="1"/>
        <v>1420030</v>
      </c>
      <c r="J23" s="361">
        <f t="shared" si="0"/>
        <v>7993</v>
      </c>
    </row>
    <row r="24" spans="7:9" ht="12.75">
      <c r="G24" s="355"/>
      <c r="H24" s="180"/>
      <c r="I24" s="181"/>
    </row>
    <row r="25" spans="1:9" s="4" customFormat="1" ht="21.75" customHeight="1" thickBot="1">
      <c r="A25" s="491" t="s">
        <v>114</v>
      </c>
      <c r="B25" s="491"/>
      <c r="C25" s="491"/>
      <c r="D25" s="491"/>
      <c r="E25" s="491"/>
      <c r="F25" s="491"/>
      <c r="G25" s="491"/>
      <c r="H25" s="491"/>
      <c r="I25" s="491"/>
    </row>
    <row r="26" spans="1:9" s="2" customFormat="1" ht="15" customHeight="1" thickTop="1">
      <c r="A26" s="45"/>
      <c r="B26" s="193">
        <f>+B4</f>
        <v>2015</v>
      </c>
      <c r="C26" s="193">
        <f>+C4</f>
        <v>2016</v>
      </c>
      <c r="D26" s="193">
        <v>2017</v>
      </c>
      <c r="E26" s="193">
        <f>+E4</f>
        <v>2018</v>
      </c>
      <c r="F26" s="193">
        <v>2019</v>
      </c>
      <c r="G26" s="348">
        <f>+G4</f>
        <v>2020</v>
      </c>
      <c r="H26" s="55" t="str">
        <f>+H4</f>
        <v>Thru </v>
      </c>
      <c r="I26" s="108">
        <f>+I4</f>
        <v>2021</v>
      </c>
    </row>
    <row r="27" spans="1:9" s="107" customFormat="1" ht="15" customHeight="1" thickBot="1">
      <c r="A27" s="162" t="s">
        <v>5</v>
      </c>
      <c r="B27" s="194" t="str">
        <f>+B5</f>
        <v>ACTUAL</v>
      </c>
      <c r="C27" s="194" t="str">
        <f>+C5</f>
        <v>ACTUAL</v>
      </c>
      <c r="D27" s="194" t="s">
        <v>3</v>
      </c>
      <c r="E27" s="194" t="s">
        <v>3</v>
      </c>
      <c r="F27" s="194" t="s">
        <v>3</v>
      </c>
      <c r="G27" s="349" t="s">
        <v>6</v>
      </c>
      <c r="H27" s="178" t="s">
        <v>3</v>
      </c>
      <c r="I27" s="204" t="s">
        <v>163</v>
      </c>
    </row>
    <row r="28" spans="1:10" s="96" customFormat="1" ht="15" customHeight="1" thickTop="1">
      <c r="A28" s="157" t="str">
        <f>Revenues!A5</f>
        <v>TAXES</v>
      </c>
      <c r="B28" s="200">
        <f>Revenues!C16</f>
        <v>998168.3600000001</v>
      </c>
      <c r="C28" s="200">
        <f>Revenues!D16</f>
        <v>1001803.06</v>
      </c>
      <c r="D28" s="200">
        <f>Revenues!E16</f>
        <v>1016922.9199999999</v>
      </c>
      <c r="E28" s="200">
        <f>Revenues!F16</f>
        <v>986586.5900000001</v>
      </c>
      <c r="F28" s="200">
        <f>Revenues!G16</f>
        <v>999102.7100000001</v>
      </c>
      <c r="G28" s="350">
        <f>Revenues!H16</f>
        <v>1074157</v>
      </c>
      <c r="H28" s="233">
        <f>Revenues!I16</f>
        <v>1030884.43</v>
      </c>
      <c r="I28" s="234">
        <f>Revenues!J16</f>
        <v>1074450</v>
      </c>
      <c r="J28" s="455">
        <f aca="true" t="shared" si="2" ref="J28:J35">+I28-G28</f>
        <v>293</v>
      </c>
    </row>
    <row r="29" spans="1:10" s="96" customFormat="1" ht="15" customHeight="1">
      <c r="A29" s="157" t="str">
        <f>Revenues!A17</f>
        <v>CABLE TELEVISION</v>
      </c>
      <c r="B29" s="195">
        <f>Revenues!C19</f>
        <v>42302.66</v>
      </c>
      <c r="C29" s="195">
        <f>Revenues!D19</f>
        <v>79127.91</v>
      </c>
      <c r="D29" s="195">
        <f>Revenues!E19</f>
        <v>47453.8</v>
      </c>
      <c r="E29" s="195">
        <f>Revenues!F19</f>
        <v>45392.47</v>
      </c>
      <c r="F29" s="195">
        <f>Revenues!G19</f>
        <v>44787.38</v>
      </c>
      <c r="G29" s="351">
        <f>Revenues!H19</f>
        <v>42000</v>
      </c>
      <c r="H29" s="235">
        <f>Revenues!I19</f>
        <v>33777.79</v>
      </c>
      <c r="I29" s="236">
        <f>Revenues!J19</f>
        <v>42000</v>
      </c>
      <c r="J29" s="455">
        <f t="shared" si="2"/>
        <v>0</v>
      </c>
    </row>
    <row r="30" spans="1:10" s="96" customFormat="1" ht="15" customHeight="1">
      <c r="A30" s="157" t="str">
        <f>Revenues!A20</f>
        <v>FINES &amp; FORFEITS</v>
      </c>
      <c r="B30" s="195">
        <f>Revenues!C29</f>
        <v>5468.12</v>
      </c>
      <c r="C30" s="195">
        <f>Revenues!D29</f>
        <v>3603.5</v>
      </c>
      <c r="D30" s="195">
        <f>Revenues!E29</f>
        <v>3633.2200000000003</v>
      </c>
      <c r="E30" s="195">
        <f>Revenues!F29</f>
        <v>3311.0299999999997</v>
      </c>
      <c r="F30" s="195">
        <f>Revenues!G29</f>
        <v>3319.5299999999997</v>
      </c>
      <c r="G30" s="351">
        <f>Revenues!H29</f>
        <v>2670</v>
      </c>
      <c r="H30" s="235">
        <f>Revenues!I29</f>
        <v>2931.37</v>
      </c>
      <c r="I30" s="236">
        <f>Revenues!J29</f>
        <v>2660</v>
      </c>
      <c r="J30" s="455">
        <f t="shared" si="2"/>
        <v>-10</v>
      </c>
    </row>
    <row r="31" spans="1:10" s="96" customFormat="1" ht="15" customHeight="1">
      <c r="A31" s="157" t="str">
        <f>Revenues!A30</f>
        <v>INTEREST &amp; RENTS</v>
      </c>
      <c r="B31" s="195">
        <f>Revenues!C33</f>
        <v>977.82</v>
      </c>
      <c r="C31" s="195">
        <f>Revenues!D33</f>
        <v>915.71</v>
      </c>
      <c r="D31" s="195">
        <f>Revenues!E33</f>
        <v>1023.52</v>
      </c>
      <c r="E31" s="195">
        <f>Revenues!F33</f>
        <v>1363.27</v>
      </c>
      <c r="F31" s="195">
        <f>Revenues!G33</f>
        <v>13823.35</v>
      </c>
      <c r="G31" s="351">
        <f>Revenues!H33</f>
        <v>1200</v>
      </c>
      <c r="H31" s="235">
        <f>Revenues!I33</f>
        <v>5953.66</v>
      </c>
      <c r="I31" s="236">
        <f>Revenues!J33</f>
        <v>5000</v>
      </c>
      <c r="J31" s="455">
        <f t="shared" si="2"/>
        <v>3800</v>
      </c>
    </row>
    <row r="32" spans="1:10" s="96" customFormat="1" ht="15" customHeight="1">
      <c r="A32" s="157" t="str">
        <f>Revenues!A34</f>
        <v>REVENUE FROM STATE</v>
      </c>
      <c r="B32" s="195">
        <f>Revenues!C42</f>
        <v>138563.65</v>
      </c>
      <c r="C32" s="195">
        <f>Revenues!D42</f>
        <v>239991.58000000002</v>
      </c>
      <c r="D32" s="195">
        <f>Revenues!E42</f>
        <v>239167.69999999998</v>
      </c>
      <c r="E32" s="195">
        <f>Revenues!F42</f>
        <v>97793.15</v>
      </c>
      <c r="F32" s="195">
        <f>Revenues!G42</f>
        <v>73468.58</v>
      </c>
      <c r="G32" s="351">
        <f>Revenues!H42</f>
        <v>27300</v>
      </c>
      <c r="H32" s="235">
        <f>Revenues!I42</f>
        <v>55875.63</v>
      </c>
      <c r="I32" s="236">
        <f>Revenues!J42</f>
        <v>27200</v>
      </c>
      <c r="J32" s="455">
        <f t="shared" si="2"/>
        <v>-100</v>
      </c>
    </row>
    <row r="33" spans="1:10" s="96" customFormat="1" ht="15" customHeight="1">
      <c r="A33" s="157" t="str">
        <f>Revenues!A43</f>
        <v>DEPARTMENTAL EARNINGS</v>
      </c>
      <c r="B33" s="195">
        <f>Revenues!C75</f>
        <v>234238.12</v>
      </c>
      <c r="C33" s="195">
        <f>Revenues!D75</f>
        <v>224766.8</v>
      </c>
      <c r="D33" s="195">
        <f>Revenues!E75</f>
        <v>236446.83999999997</v>
      </c>
      <c r="E33" s="195">
        <f>Revenues!F75</f>
        <v>232987.51</v>
      </c>
      <c r="F33" s="195">
        <f>Revenues!G75</f>
        <v>251591.08999999997</v>
      </c>
      <c r="G33" s="351">
        <f>Revenues!H75</f>
        <v>259810</v>
      </c>
      <c r="H33" s="235">
        <f>Revenues!I75</f>
        <v>254316.99000000002</v>
      </c>
      <c r="I33" s="236">
        <f>Revenues!J75</f>
        <v>263720</v>
      </c>
      <c r="J33" s="455">
        <f t="shared" si="2"/>
        <v>3910</v>
      </c>
    </row>
    <row r="34" spans="1:10" s="96" customFormat="1" ht="15" customHeight="1" thickBot="1">
      <c r="A34" s="159" t="str">
        <f>Revenues!A76</f>
        <v>MISCELLANEOUS</v>
      </c>
      <c r="B34" s="201">
        <f>Revenues!C82</f>
        <v>40192.840000000004</v>
      </c>
      <c r="C34" s="201">
        <f>Revenues!D82</f>
        <v>2442.1400000000003</v>
      </c>
      <c r="D34" s="201">
        <f>Revenues!E82</f>
        <v>161381.87000000002</v>
      </c>
      <c r="E34" s="201">
        <f>Revenues!F82</f>
        <v>16871.14</v>
      </c>
      <c r="F34" s="201">
        <f>Revenues!G82</f>
        <v>32579.17</v>
      </c>
      <c r="G34" s="353">
        <f>Revenues!H82</f>
        <v>4900</v>
      </c>
      <c r="H34" s="239">
        <f>Revenues!I82</f>
        <v>19251.03</v>
      </c>
      <c r="I34" s="240">
        <f>Revenues!J82</f>
        <v>5000</v>
      </c>
      <c r="J34" s="455">
        <f t="shared" si="2"/>
        <v>100</v>
      </c>
    </row>
    <row r="35" spans="1:10" s="103" customFormat="1" ht="15" customHeight="1">
      <c r="A35" s="160" t="s">
        <v>7</v>
      </c>
      <c r="B35" s="171">
        <f aca="true" t="shared" si="3" ref="B35:I35">SUM(B28:B34)</f>
        <v>1459911.57</v>
      </c>
      <c r="C35" s="171">
        <f t="shared" si="3"/>
        <v>1552650.7</v>
      </c>
      <c r="D35" s="171">
        <f t="shared" si="3"/>
        <v>1706029.87</v>
      </c>
      <c r="E35" s="171">
        <f>SUM(E28:E34)</f>
        <v>1384305.16</v>
      </c>
      <c r="F35" s="171">
        <f>SUM(F28:F34)</f>
        <v>1418671.81</v>
      </c>
      <c r="G35" s="354">
        <f t="shared" si="3"/>
        <v>1412037</v>
      </c>
      <c r="H35" s="102">
        <f t="shared" si="3"/>
        <v>1402990.9</v>
      </c>
      <c r="I35" s="110">
        <f t="shared" si="3"/>
        <v>1420030</v>
      </c>
      <c r="J35" s="454">
        <f t="shared" si="2"/>
        <v>7993</v>
      </c>
    </row>
    <row r="36" spans="7:9" ht="5.25" customHeight="1">
      <c r="G36" s="356"/>
      <c r="H36" s="182"/>
      <c r="I36" s="183"/>
    </row>
    <row r="37" spans="7:9" ht="12.75">
      <c r="G37" s="356"/>
      <c r="H37" s="182"/>
      <c r="I37" s="183">
        <f>+I35-I23</f>
        <v>0</v>
      </c>
    </row>
    <row r="38" spans="3:9" ht="12.75">
      <c r="C38" s="333"/>
      <c r="D38" s="333"/>
      <c r="E38" s="333"/>
      <c r="F38" s="333"/>
      <c r="G38" s="356"/>
      <c r="H38" s="182"/>
      <c r="I38" s="183"/>
    </row>
    <row r="39" spans="7:9" ht="12.75">
      <c r="G39" s="356"/>
      <c r="H39" s="182"/>
      <c r="I39" s="183"/>
    </row>
    <row r="40" spans="8:9" ht="12.75">
      <c r="H40" s="182"/>
      <c r="I40" s="183"/>
    </row>
  </sheetData>
  <sheetProtection/>
  <mergeCells count="3">
    <mergeCell ref="A1:I1"/>
    <mergeCell ref="A2:I2"/>
    <mergeCell ref="A25:I25"/>
  </mergeCells>
  <printOptions horizontalCentered="1"/>
  <pageMargins left="0.46" right="0.46" top="0.52" bottom="0.25" header="0.31" footer="0.25"/>
  <pageSetup fitToHeight="1" fitToWidth="1" horizontalDpi="360" verticalDpi="360" orientation="landscape" scale="81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showGridLines="0" zoomScalePageLayoutView="0" workbookViewId="0" topLeftCell="A1">
      <selection activeCell="H6" sqref="H6"/>
    </sheetView>
  </sheetViews>
  <sheetFormatPr defaultColWidth="9.140625" defaultRowHeight="12.75"/>
  <cols>
    <col min="1" max="1" width="39.7109375" style="0" customWidth="1"/>
    <col min="2" max="2" width="13.8515625" style="61" customWidth="1"/>
    <col min="3" max="6" width="13.00390625" style="61" customWidth="1"/>
    <col min="7" max="7" width="13.00390625" style="179" customWidth="1"/>
    <col min="8" max="8" width="13.421875" style="184" customWidth="1"/>
    <col min="9" max="9" width="14.7109375" style="185" customWidth="1"/>
    <col min="10" max="10" width="9.57421875" style="214" customWidth="1"/>
  </cols>
  <sheetData>
    <row r="1" spans="1:10" s="188" customFormat="1" ht="19.5" customHeight="1">
      <c r="A1" s="484" t="str">
        <f>+Adm!A1</f>
        <v>MARIETTA BOROUGH - 2021 PROJECTIONS</v>
      </c>
      <c r="B1" s="484"/>
      <c r="C1" s="484"/>
      <c r="D1" s="484"/>
      <c r="E1" s="484"/>
      <c r="F1" s="484"/>
      <c r="G1" s="484"/>
      <c r="H1" s="484"/>
      <c r="I1" s="484"/>
      <c r="J1" s="484"/>
    </row>
    <row r="2" spans="1:10" s="189" customFormat="1" ht="19.5" customHeight="1">
      <c r="A2" s="490" t="s">
        <v>200</v>
      </c>
      <c r="B2" s="490"/>
      <c r="C2" s="490"/>
      <c r="D2" s="490"/>
      <c r="E2" s="490"/>
      <c r="F2" s="490"/>
      <c r="G2" s="490"/>
      <c r="H2" s="490"/>
      <c r="I2" s="490"/>
      <c r="J2" s="490"/>
    </row>
    <row r="3" spans="1:10" s="83" customFormat="1" ht="19.5" customHeight="1" thickBot="1">
      <c r="A3" s="81"/>
      <c r="B3" s="82"/>
      <c r="C3" s="82"/>
      <c r="D3" s="82"/>
      <c r="E3" s="82"/>
      <c r="F3" s="82"/>
      <c r="G3" s="176"/>
      <c r="H3" s="156"/>
      <c r="I3" s="119"/>
      <c r="J3" s="205"/>
    </row>
    <row r="4" spans="1:10" s="2" customFormat="1" ht="15" customHeight="1" thickTop="1">
      <c r="A4" s="45"/>
      <c r="B4" s="193">
        <v>2015</v>
      </c>
      <c r="C4" s="193">
        <v>2016</v>
      </c>
      <c r="D4" s="193">
        <v>2017</v>
      </c>
      <c r="E4" s="193">
        <v>2018</v>
      </c>
      <c r="F4" s="193">
        <v>2019</v>
      </c>
      <c r="G4" s="433">
        <v>2020</v>
      </c>
      <c r="H4" s="177" t="str">
        <f>+Insurance!I3</f>
        <v>Thru </v>
      </c>
      <c r="I4" s="108">
        <v>2021</v>
      </c>
      <c r="J4" s="206" t="s">
        <v>248</v>
      </c>
    </row>
    <row r="5" spans="1:10" s="107" customFormat="1" ht="15" customHeight="1" thickBot="1">
      <c r="A5" s="162" t="s">
        <v>5</v>
      </c>
      <c r="B5" s="194" t="s">
        <v>3</v>
      </c>
      <c r="C5" s="194" t="s">
        <v>3</v>
      </c>
      <c r="D5" s="194" t="s">
        <v>3</v>
      </c>
      <c r="E5" s="194" t="s">
        <v>3</v>
      </c>
      <c r="F5" s="194" t="s">
        <v>3</v>
      </c>
      <c r="G5" s="434" t="s">
        <v>6</v>
      </c>
      <c r="H5" s="451">
        <v>44125</v>
      </c>
      <c r="I5" s="204" t="s">
        <v>163</v>
      </c>
      <c r="J5" s="207" t="s">
        <v>6</v>
      </c>
    </row>
    <row r="6" spans="1:10" s="96" customFormat="1" ht="15" customHeight="1" thickTop="1">
      <c r="A6" s="157" t="str">
        <f>Adm!A2</f>
        <v>ADMINISTRATIVE</v>
      </c>
      <c r="B6" s="200">
        <f>Adm!C50</f>
        <v>88326.82999999999</v>
      </c>
      <c r="C6" s="200">
        <f>Adm!D50</f>
        <v>110328.46</v>
      </c>
      <c r="D6" s="200">
        <f>Adm!E50</f>
        <v>97304.94</v>
      </c>
      <c r="E6" s="200">
        <f>Adm!F50</f>
        <v>95098.59</v>
      </c>
      <c r="F6" s="200">
        <f>Adm!G50</f>
        <v>101197.31</v>
      </c>
      <c r="G6" s="435">
        <f>Adm!H50</f>
        <v>100015</v>
      </c>
      <c r="H6" s="233">
        <f>Adm!I50</f>
        <v>86299.32999999999</v>
      </c>
      <c r="I6" s="234">
        <f>Adm!J50</f>
        <v>102572</v>
      </c>
      <c r="J6" s="208">
        <f>G6/G23</f>
        <v>0.07083029693981106</v>
      </c>
    </row>
    <row r="7" spans="1:10" s="96" customFormat="1" ht="15" customHeight="1">
      <c r="A7" s="157" t="str">
        <f>Tax!A2</f>
        <v>TAX COLLECTION</v>
      </c>
      <c r="B7" s="195">
        <f>Tax!C17</f>
        <v>378.28999999999996</v>
      </c>
      <c r="C7" s="195">
        <f>Tax!D17</f>
        <v>1247.96</v>
      </c>
      <c r="D7" s="195">
        <f>Tax!E17</f>
        <v>487.14</v>
      </c>
      <c r="E7" s="195">
        <f>Tax!F17</f>
        <v>496.79</v>
      </c>
      <c r="F7" s="195">
        <f>Tax!G17</f>
        <v>595.25</v>
      </c>
      <c r="G7" s="436">
        <f>Tax!H17</f>
        <v>500</v>
      </c>
      <c r="H7" s="235">
        <f>Tax!I17</f>
        <v>0</v>
      </c>
      <c r="I7" s="236">
        <f>Tax!J17</f>
        <v>550</v>
      </c>
      <c r="J7" s="209">
        <f aca="true" t="shared" si="0" ref="J7:J21">G7/$G$23</f>
        <v>0.0003540983699435638</v>
      </c>
    </row>
    <row r="8" spans="1:10" s="96" customFormat="1" ht="15" customHeight="1">
      <c r="A8" s="157" t="str">
        <f>Bldg!A2</f>
        <v>MUNICIPAL BUILDINGS</v>
      </c>
      <c r="B8" s="195">
        <f>Bldg!C12</f>
        <v>22826.680000000004</v>
      </c>
      <c r="C8" s="195">
        <f>Bldg!C12</f>
        <v>22826.680000000004</v>
      </c>
      <c r="D8" s="195">
        <f>Bldg!D12</f>
        <v>16208.779999999999</v>
      </c>
      <c r="E8" s="195">
        <f>Bldg!E12</f>
        <v>15877.8</v>
      </c>
      <c r="F8" s="195">
        <f>Bldg!F12</f>
        <v>15585.91</v>
      </c>
      <c r="G8" s="436">
        <f>Bldg!H12</f>
        <v>16000</v>
      </c>
      <c r="H8" s="235">
        <f>Bldg!I12</f>
        <v>12292.42</v>
      </c>
      <c r="I8" s="236">
        <f>Bldg!J12</f>
        <v>16200</v>
      </c>
      <c r="J8" s="209">
        <f t="shared" si="0"/>
        <v>0.011331147838194042</v>
      </c>
    </row>
    <row r="9" spans="1:10" s="96" customFormat="1" ht="15" customHeight="1">
      <c r="A9" s="157" t="s">
        <v>306</v>
      </c>
      <c r="B9" s="195">
        <f>Outreach!C25</f>
        <v>1000</v>
      </c>
      <c r="C9" s="195">
        <f>Outreach!D25</f>
        <v>2000</v>
      </c>
      <c r="D9" s="195">
        <f>Outreach!D25</f>
        <v>2000</v>
      </c>
      <c r="E9" s="195">
        <f>Outreach!E25</f>
        <v>9047.59</v>
      </c>
      <c r="F9" s="195">
        <f>Outreach!F25</f>
        <v>11704.6</v>
      </c>
      <c r="G9" s="436">
        <f>Outreach!H25</f>
        <v>10403</v>
      </c>
      <c r="H9" s="458">
        <f>Outreach!I25</f>
        <v>3840</v>
      </c>
      <c r="I9" s="460">
        <f>Outreach!J25</f>
        <v>11903</v>
      </c>
      <c r="J9" s="209">
        <f t="shared" si="0"/>
        <v>0.007367370685045788</v>
      </c>
    </row>
    <row r="10" spans="1:10" s="96" customFormat="1" ht="15" customHeight="1">
      <c r="A10" s="157" t="str">
        <f>Protection!A2</f>
        <v>PROTECTION</v>
      </c>
      <c r="B10" s="195">
        <f>Protection!C13</f>
        <v>379460.17000000004</v>
      </c>
      <c r="C10" s="195">
        <f>Protection!D13</f>
        <v>389201.69</v>
      </c>
      <c r="D10" s="195">
        <f>Protection!E13</f>
        <v>388246.68</v>
      </c>
      <c r="E10" s="195">
        <f>Protection!F13</f>
        <v>406024.42</v>
      </c>
      <c r="F10" s="195">
        <f>Protection!G13</f>
        <v>425429.91</v>
      </c>
      <c r="G10" s="436">
        <f>Protection!H13</f>
        <v>514667</v>
      </c>
      <c r="H10" s="235">
        <f>Protection!I13</f>
        <v>426638.82</v>
      </c>
      <c r="I10" s="236">
        <f>Protection!J13</f>
        <v>555870</v>
      </c>
      <c r="J10" s="209">
        <f t="shared" si="0"/>
        <v>0.3644854915274883</v>
      </c>
    </row>
    <row r="11" spans="1:10" s="96" customFormat="1" ht="15" customHeight="1">
      <c r="A11" s="157" t="str">
        <f>'FD-Amb-EMA'!A2</f>
        <v>FIRE PROTECTION</v>
      </c>
      <c r="B11" s="195">
        <f>'FD-Amb-EMA'!C14</f>
        <v>26165.69</v>
      </c>
      <c r="C11" s="195">
        <f>'FD-Amb-EMA'!D14</f>
        <v>40494.84</v>
      </c>
      <c r="D11" s="195">
        <f>'FD-Amb-EMA'!E14</f>
        <v>68083.24</v>
      </c>
      <c r="E11" s="195">
        <f>'FD-Amb-EMA'!F14</f>
        <v>17914.010000000002</v>
      </c>
      <c r="F11" s="195">
        <f>'FD-Amb-EMA'!G14</f>
        <v>12239.46</v>
      </c>
      <c r="G11" s="436">
        <f>'FD-Amb-EMA'!H14</f>
        <v>18500</v>
      </c>
      <c r="H11" s="235">
        <f>'FD-Amb-EMA'!I14</f>
        <v>10710.47</v>
      </c>
      <c r="I11" s="236">
        <f>'FD-Amb-EMA'!J14</f>
        <v>18500</v>
      </c>
      <c r="J11" s="209">
        <f t="shared" si="0"/>
        <v>0.013101639687911861</v>
      </c>
    </row>
    <row r="12" spans="1:10" s="96" customFormat="1" ht="15" customHeight="1">
      <c r="A12" s="157" t="str">
        <f>'FD-Amb-EMA'!A15</f>
        <v>HYDRANT RENTALS &amp; FIRE RELIEF</v>
      </c>
      <c r="B12" s="195">
        <f>'FD-Amb-EMA'!C18</f>
        <v>46039.9</v>
      </c>
      <c r="C12" s="195">
        <f>'FD-Amb-EMA'!D18</f>
        <v>37639.229999999996</v>
      </c>
      <c r="D12" s="195">
        <f>'FD-Amb-EMA'!E18</f>
        <v>31996.96</v>
      </c>
      <c r="E12" s="195">
        <f>'FD-Amb-EMA'!F18</f>
        <v>32886.56</v>
      </c>
      <c r="F12" s="195">
        <f>'FD-Amb-EMA'!G18</f>
        <v>35820.45</v>
      </c>
      <c r="G12" s="436">
        <f>'FD-Amb-EMA'!H18</f>
        <v>34500</v>
      </c>
      <c r="H12" s="235">
        <f>'FD-Amb-EMA'!I18</f>
        <v>35948.96</v>
      </c>
      <c r="I12" s="236">
        <f>'FD-Amb-EMA'!J18</f>
        <v>36000</v>
      </c>
      <c r="J12" s="209">
        <f t="shared" si="0"/>
        <v>0.024432787526105903</v>
      </c>
    </row>
    <row r="13" spans="1:10" s="96" customFormat="1" ht="15" customHeight="1">
      <c r="A13" s="157" t="str">
        <f>+'FD-Amb-EMA'!A19:J19</f>
        <v>EMERGENCY MANAGEMENT</v>
      </c>
      <c r="B13" s="158">
        <f>+'FD-Amb-EMA'!C25</f>
        <v>430.78</v>
      </c>
      <c r="C13" s="195">
        <f>+'FD-Amb-EMA'!D25</f>
        <v>5119.4</v>
      </c>
      <c r="D13" s="195">
        <f>+'FD-Amb-EMA'!E25</f>
        <v>1427.74</v>
      </c>
      <c r="E13" s="195">
        <f>+'FD-Amb-EMA'!F25</f>
        <v>1473.28</v>
      </c>
      <c r="F13" s="195">
        <f>+'FD-Amb-EMA'!G25</f>
        <v>1523.91</v>
      </c>
      <c r="G13" s="436">
        <f>+'FD-Amb-EMA'!H25</f>
        <v>10050</v>
      </c>
      <c r="H13" s="235">
        <f>+'FD-Amb-EMA'!I25</f>
        <v>9600.060000000001</v>
      </c>
      <c r="I13" s="236">
        <f>+'FD-Amb-EMA'!J25</f>
        <v>12058</v>
      </c>
      <c r="J13" s="209">
        <f t="shared" si="0"/>
        <v>0.007117377235865633</v>
      </c>
    </row>
    <row r="14" spans="1:10" s="96" customFormat="1" ht="15" customHeight="1">
      <c r="A14" s="157" t="str">
        <f>+Insurance!A17:J17</f>
        <v>CAPITAL RESERVE</v>
      </c>
      <c r="B14" s="158">
        <f>+Insurance!C19</f>
        <v>5000</v>
      </c>
      <c r="C14" s="195">
        <f>+Insurance!D19</f>
        <v>90000</v>
      </c>
      <c r="D14" s="195">
        <f>+Insurance!E19</f>
        <v>5000</v>
      </c>
      <c r="E14" s="195">
        <f>+Insurance!F19</f>
        <v>20000</v>
      </c>
      <c r="F14" s="195">
        <f>+Insurance!G19</f>
        <v>5000</v>
      </c>
      <c r="G14" s="436">
        <f>+Insurance!H19</f>
        <v>5000</v>
      </c>
      <c r="H14" s="235">
        <f>+Insurance!I19</f>
        <v>5000</v>
      </c>
      <c r="I14" s="236">
        <f>+Insurance!J19</f>
        <v>20000</v>
      </c>
      <c r="J14" s="209">
        <f t="shared" si="0"/>
        <v>0.003540983699435638</v>
      </c>
    </row>
    <row r="15" spans="1:10" s="96" customFormat="1" ht="15" customHeight="1">
      <c r="A15" s="157" t="str">
        <f>Housing!A2</f>
        <v>PLANNING/ZONING/ENVIRONMENTAL</v>
      </c>
      <c r="B15" s="195">
        <f>Housing!C25</f>
        <v>125724.13</v>
      </c>
      <c r="C15" s="195">
        <f>Housing!D25</f>
        <v>118001.39</v>
      </c>
      <c r="D15" s="195">
        <f>Housing!E25</f>
        <v>115641.36</v>
      </c>
      <c r="E15" s="195">
        <f>Housing!F25</f>
        <v>92772.48</v>
      </c>
      <c r="F15" s="195">
        <f>Housing!G25</f>
        <v>89531.92</v>
      </c>
      <c r="G15" s="436">
        <f>Housing!H25</f>
        <v>99095</v>
      </c>
      <c r="H15" s="235">
        <f>Housing!I25</f>
        <v>100278.84000000001</v>
      </c>
      <c r="I15" s="236">
        <f>Housing!J25</f>
        <v>106218</v>
      </c>
      <c r="J15" s="209">
        <f t="shared" si="0"/>
        <v>0.0701787559391149</v>
      </c>
    </row>
    <row r="16" spans="1:10" s="96" customFormat="1" ht="15" customHeight="1">
      <c r="A16" s="157" t="str">
        <f>Trash!A2</f>
        <v>SOLID WASTE COLLECTION &amp; DISPOSAL</v>
      </c>
      <c r="B16" s="195">
        <f>Trash!C11</f>
        <v>164519.6</v>
      </c>
      <c r="C16" s="195">
        <f>Trash!D11</f>
        <v>162732.85</v>
      </c>
      <c r="D16" s="195">
        <f>Trash!E11</f>
        <v>163425.87</v>
      </c>
      <c r="E16" s="195">
        <f>Trash!F11</f>
        <v>170889.74000000002</v>
      </c>
      <c r="F16" s="195">
        <f>Trash!G11</f>
        <v>172478.86000000002</v>
      </c>
      <c r="G16" s="436">
        <f>Trash!H11</f>
        <v>221760</v>
      </c>
      <c r="H16" s="235">
        <f>Trash!I11</f>
        <v>173642.14</v>
      </c>
      <c r="I16" s="236">
        <f>Trash!J11</f>
        <v>223800</v>
      </c>
      <c r="J16" s="209">
        <f t="shared" si="0"/>
        <v>0.15704970903736942</v>
      </c>
    </row>
    <row r="17" spans="1:10" s="96" customFormat="1" ht="15" customHeight="1">
      <c r="A17" s="157" t="str">
        <f>+Trash!A14</f>
        <v>WEED CONTROL</v>
      </c>
      <c r="B17" s="158">
        <f>+Trash!C16</f>
        <v>440</v>
      </c>
      <c r="C17" s="195">
        <f>+Trash!D16</f>
        <v>55</v>
      </c>
      <c r="D17" s="195">
        <f>+Trash!E16</f>
        <v>65</v>
      </c>
      <c r="E17" s="195">
        <f>+Trash!F16</f>
        <v>1917.5</v>
      </c>
      <c r="F17" s="195">
        <f>+Trash!G16</f>
        <v>857.5</v>
      </c>
      <c r="G17" s="436">
        <f>+Trash!H16</f>
        <v>500</v>
      </c>
      <c r="H17" s="235">
        <f>+Trash!I16</f>
        <v>60</v>
      </c>
      <c r="I17" s="318">
        <f>+Trash!J16</f>
        <v>500</v>
      </c>
      <c r="J17" s="209">
        <f t="shared" si="0"/>
        <v>0.0003540983699435638</v>
      </c>
    </row>
    <row r="18" spans="1:10" s="96" customFormat="1" ht="15" customHeight="1">
      <c r="A18" s="157" t="str">
        <f>Streets!A2</f>
        <v>HIGHWAYS - GENERAL SERVICES</v>
      </c>
      <c r="B18" s="195">
        <f>Streets!C67</f>
        <v>259747.84</v>
      </c>
      <c r="C18" s="195">
        <f>Streets!D67</f>
        <v>231673.91000000003</v>
      </c>
      <c r="D18" s="195">
        <f>Streets!E67</f>
        <v>293336.94000000006</v>
      </c>
      <c r="E18" s="195">
        <f>Streets!F67</f>
        <v>289510.65</v>
      </c>
      <c r="F18" s="195">
        <f>Streets!G67</f>
        <v>210909.07</v>
      </c>
      <c r="G18" s="436">
        <f>Streets!H67</f>
        <v>232883</v>
      </c>
      <c r="H18" s="235">
        <f>Streets!I67</f>
        <v>209845.41000000003</v>
      </c>
      <c r="I18" s="236">
        <f>Streets!J67</f>
        <v>232372</v>
      </c>
      <c r="J18" s="209">
        <f t="shared" si="0"/>
        <v>0.16492698137513392</v>
      </c>
    </row>
    <row r="19" spans="1:10" s="96" customFormat="1" ht="15" customHeight="1">
      <c r="A19" s="157" t="str">
        <f>Parks!A2</f>
        <v>PARKS</v>
      </c>
      <c r="B19" s="195">
        <f>Parks!C26</f>
        <v>164475.22999999998</v>
      </c>
      <c r="C19" s="195">
        <f>Parks!D26</f>
        <v>328329.56999999995</v>
      </c>
      <c r="D19" s="195">
        <f>Parks!E26</f>
        <v>364558.45999999996</v>
      </c>
      <c r="E19" s="195">
        <f>Parks!F26</f>
        <v>101259.89</v>
      </c>
      <c r="F19" s="195">
        <f>Parks!G26</f>
        <v>59995.600000000006</v>
      </c>
      <c r="G19" s="436">
        <f>Parks!H26</f>
        <v>38164</v>
      </c>
      <c r="H19" s="235">
        <f>Parks!I26</f>
        <v>55729.329999999994</v>
      </c>
      <c r="I19" s="236">
        <f>Parks!J26</f>
        <v>39587</v>
      </c>
      <c r="J19" s="209">
        <f t="shared" si="0"/>
        <v>0.027027620381052338</v>
      </c>
    </row>
    <row r="20" spans="1:10" s="96" customFormat="1" ht="15" customHeight="1">
      <c r="A20" s="157" t="str">
        <f>Insurance!A2</f>
        <v>DEBT SERVICE - LOAN</v>
      </c>
      <c r="B20" s="195">
        <f>Insurance!C7</f>
        <v>61698.75</v>
      </c>
      <c r="C20" s="195">
        <f>Insurance!D7</f>
        <v>51570.649999999994</v>
      </c>
      <c r="D20" s="195">
        <f>Insurance!E7</f>
        <v>56636.93</v>
      </c>
      <c r="E20" s="195">
        <f>Insurance!F7</f>
        <v>57784.37</v>
      </c>
      <c r="F20" s="195">
        <f>Insurance!G7</f>
        <v>55350.06999999999</v>
      </c>
      <c r="G20" s="436">
        <f>Insurance!H7</f>
        <v>68000</v>
      </c>
      <c r="H20" s="235">
        <f>Insurance!I7</f>
        <v>160754.59</v>
      </c>
      <c r="I20" s="236">
        <f>Insurance!J7</f>
        <v>0</v>
      </c>
      <c r="J20" s="209">
        <f t="shared" si="0"/>
        <v>0.048157378312324674</v>
      </c>
    </row>
    <row r="21" spans="1:10" s="96" customFormat="1" ht="15" customHeight="1">
      <c r="A21" s="157" t="str">
        <f>+Insurance!A14</f>
        <v>FLOOD CONTROL PROJECT</v>
      </c>
      <c r="B21" s="158">
        <f>+Insurance!C16</f>
        <v>5000</v>
      </c>
      <c r="C21" s="195">
        <f>+Insurance!D16</f>
        <v>0</v>
      </c>
      <c r="D21" s="195">
        <f>+Insurance!E16</f>
        <v>0</v>
      </c>
      <c r="E21" s="195">
        <f>+Insurance!F16</f>
        <v>0</v>
      </c>
      <c r="F21" s="195">
        <f>+Insurance!G16</f>
        <v>0</v>
      </c>
      <c r="G21" s="436">
        <f>+Insurance!H16</f>
        <v>0</v>
      </c>
      <c r="H21" s="235">
        <f>+Insurance!I16</f>
        <v>0</v>
      </c>
      <c r="I21" s="236">
        <f>+Insurance!J16</f>
        <v>0</v>
      </c>
      <c r="J21" s="209">
        <f t="shared" si="0"/>
        <v>0</v>
      </c>
    </row>
    <row r="22" spans="1:10" s="96" customFormat="1" ht="15" customHeight="1" thickBot="1">
      <c r="A22" s="159" t="str">
        <f>Insurance!A8</f>
        <v>INSURANCE</v>
      </c>
      <c r="B22" s="201">
        <f>Insurance!C13</f>
        <v>67104.24</v>
      </c>
      <c r="C22" s="201">
        <f>Insurance!D13</f>
        <v>32761</v>
      </c>
      <c r="D22" s="201">
        <f>Insurance!E13</f>
        <v>34525</v>
      </c>
      <c r="E22" s="201">
        <f>Insurance!F13</f>
        <v>35080</v>
      </c>
      <c r="F22" s="201">
        <f>Insurance!G13</f>
        <v>36115</v>
      </c>
      <c r="G22" s="437">
        <f>Insurance!H13</f>
        <v>42000</v>
      </c>
      <c r="H22" s="239">
        <f>Insurance!I13</f>
        <v>34779.3</v>
      </c>
      <c r="I22" s="240">
        <f>Insurance!J13</f>
        <v>43900</v>
      </c>
      <c r="J22" s="210">
        <f>G22/G23</f>
        <v>0.029744263075259358</v>
      </c>
    </row>
    <row r="23" spans="1:10" s="103" customFormat="1" ht="15" customHeight="1">
      <c r="A23" s="160" t="s">
        <v>7</v>
      </c>
      <c r="B23" s="171">
        <f aca="true" t="shared" si="1" ref="B23:J23">SUM(B6:B22)</f>
        <v>1418338.1300000001</v>
      </c>
      <c r="C23" s="171">
        <f t="shared" si="1"/>
        <v>1623982.63</v>
      </c>
      <c r="D23" s="171">
        <f t="shared" si="1"/>
        <v>1638945.0399999998</v>
      </c>
      <c r="E23" s="171">
        <f t="shared" si="1"/>
        <v>1348033.6700000002</v>
      </c>
      <c r="F23" s="171">
        <f t="shared" si="1"/>
        <v>1234334.82</v>
      </c>
      <c r="G23" s="438">
        <f t="shared" si="1"/>
        <v>1412037</v>
      </c>
      <c r="H23" s="102">
        <f t="shared" si="1"/>
        <v>1325419.6700000002</v>
      </c>
      <c r="I23" s="110">
        <f t="shared" si="1"/>
        <v>1420030</v>
      </c>
      <c r="J23" s="211">
        <f t="shared" si="1"/>
        <v>1.0000000000000002</v>
      </c>
    </row>
    <row r="24" spans="8:10" ht="12.75">
      <c r="H24" s="180"/>
      <c r="I24" s="181"/>
      <c r="J24" s="212"/>
    </row>
    <row r="25" spans="1:10" s="4" customFormat="1" ht="21.75" customHeight="1" thickBot="1">
      <c r="A25" s="491" t="s">
        <v>114</v>
      </c>
      <c r="B25" s="491"/>
      <c r="C25" s="491"/>
      <c r="D25" s="491"/>
      <c r="E25" s="491"/>
      <c r="F25" s="491"/>
      <c r="G25" s="491"/>
      <c r="H25" s="491"/>
      <c r="I25" s="491"/>
      <c r="J25" s="491"/>
    </row>
    <row r="26" spans="1:10" s="2" customFormat="1" ht="15" customHeight="1" thickTop="1">
      <c r="A26" s="45"/>
      <c r="B26" s="193">
        <f aca="true" t="shared" si="2" ref="B26:J26">+B4</f>
        <v>2015</v>
      </c>
      <c r="C26" s="193">
        <f t="shared" si="2"/>
        <v>2016</v>
      </c>
      <c r="D26" s="193">
        <f t="shared" si="2"/>
        <v>2017</v>
      </c>
      <c r="E26" s="193">
        <f t="shared" si="2"/>
        <v>2018</v>
      </c>
      <c r="F26" s="193">
        <f t="shared" si="2"/>
        <v>2019</v>
      </c>
      <c r="G26" s="433">
        <f t="shared" si="2"/>
        <v>2020</v>
      </c>
      <c r="H26" s="55" t="str">
        <f t="shared" si="2"/>
        <v>Thru </v>
      </c>
      <c r="I26" s="108">
        <f t="shared" si="2"/>
        <v>2021</v>
      </c>
      <c r="J26" s="206" t="str">
        <f t="shared" si="2"/>
        <v>% OF</v>
      </c>
    </row>
    <row r="27" spans="1:10" s="107" customFormat="1" ht="15" customHeight="1" thickBot="1">
      <c r="A27" s="162" t="s">
        <v>5</v>
      </c>
      <c r="B27" s="194" t="str">
        <f>+B5</f>
        <v>ACTUAL</v>
      </c>
      <c r="C27" s="194" t="s">
        <v>6</v>
      </c>
      <c r="D27" s="194" t="s">
        <v>6</v>
      </c>
      <c r="E27" s="194" t="str">
        <f>+E5</f>
        <v>ACTUAL</v>
      </c>
      <c r="F27" s="194" t="s">
        <v>3</v>
      </c>
      <c r="G27" s="434" t="s">
        <v>6</v>
      </c>
      <c r="H27" s="178" t="s">
        <v>3</v>
      </c>
      <c r="I27" s="204" t="s">
        <v>163</v>
      </c>
      <c r="J27" s="207" t="s">
        <v>6</v>
      </c>
    </row>
    <row r="28" spans="1:11" s="96" customFormat="1" ht="15" customHeight="1" thickTop="1">
      <c r="A28" s="157" t="str">
        <f>Revenues!A5</f>
        <v>TAXES</v>
      </c>
      <c r="B28" s="200">
        <f>Revenues!C16</f>
        <v>998168.3600000001</v>
      </c>
      <c r="C28" s="200">
        <f>Revenues!D16</f>
        <v>1001803.06</v>
      </c>
      <c r="D28" s="200">
        <f>Revenues!E16</f>
        <v>1016922.9199999999</v>
      </c>
      <c r="E28" s="200">
        <f>Revenues!F16</f>
        <v>986586.5900000001</v>
      </c>
      <c r="F28" s="200">
        <f>Revenues!G16</f>
        <v>999102.7100000001</v>
      </c>
      <c r="G28" s="435">
        <f>Revenues!H16</f>
        <v>1074157</v>
      </c>
      <c r="H28" s="233">
        <f>Revenues!I16</f>
        <v>1030884.43</v>
      </c>
      <c r="I28" s="234">
        <f>Revenues!J16</f>
        <v>1074450</v>
      </c>
      <c r="J28" s="208">
        <f>G28/G35</f>
        <v>0.7607144855269373</v>
      </c>
      <c r="K28" s="203"/>
    </row>
    <row r="29" spans="1:11" s="96" customFormat="1" ht="15" customHeight="1">
      <c r="A29" s="157" t="str">
        <f>Revenues!A17</f>
        <v>CABLE TELEVISION</v>
      </c>
      <c r="B29" s="195">
        <f>Revenues!C19</f>
        <v>42302.66</v>
      </c>
      <c r="C29" s="195">
        <f>Revenues!D19</f>
        <v>79127.91</v>
      </c>
      <c r="D29" s="195">
        <f>Revenues!E19</f>
        <v>47453.8</v>
      </c>
      <c r="E29" s="195">
        <f>Revenues!F19</f>
        <v>45392.47</v>
      </c>
      <c r="F29" s="195">
        <f>Revenues!G19</f>
        <v>44787.38</v>
      </c>
      <c r="G29" s="436">
        <f>Revenues!H19</f>
        <v>42000</v>
      </c>
      <c r="H29" s="235">
        <f>Revenues!I19</f>
        <v>33777.79</v>
      </c>
      <c r="I29" s="236">
        <f>Revenues!J19</f>
        <v>42000</v>
      </c>
      <c r="J29" s="209">
        <f>G29/$G$35</f>
        <v>0.029744263075259358</v>
      </c>
      <c r="K29" s="203"/>
    </row>
    <row r="30" spans="1:11" s="96" customFormat="1" ht="15" customHeight="1">
      <c r="A30" s="157" t="str">
        <f>Revenues!A20</f>
        <v>FINES &amp; FORFEITS</v>
      </c>
      <c r="B30" s="195">
        <f>Revenues!C29</f>
        <v>5468.12</v>
      </c>
      <c r="C30" s="195">
        <f>Revenues!D29</f>
        <v>3603.5</v>
      </c>
      <c r="D30" s="195">
        <f>Revenues!E29</f>
        <v>3633.2200000000003</v>
      </c>
      <c r="E30" s="195">
        <f>Revenues!F29</f>
        <v>3311.0299999999997</v>
      </c>
      <c r="F30" s="195">
        <f>Revenues!G29</f>
        <v>3319.5299999999997</v>
      </c>
      <c r="G30" s="436">
        <f>Revenues!H29</f>
        <v>2670</v>
      </c>
      <c r="H30" s="235">
        <f>Revenues!I29</f>
        <v>2931.37</v>
      </c>
      <c r="I30" s="236">
        <f>Revenues!J29</f>
        <v>2660</v>
      </c>
      <c r="J30" s="209">
        <f>G30/$G$35</f>
        <v>0.0018908852954986307</v>
      </c>
      <c r="K30" s="203"/>
    </row>
    <row r="31" spans="1:11" s="96" customFormat="1" ht="15" customHeight="1">
      <c r="A31" s="157" t="str">
        <f>Revenues!A30</f>
        <v>INTEREST &amp; RENTS</v>
      </c>
      <c r="B31" s="195">
        <f>Revenues!C33</f>
        <v>977.82</v>
      </c>
      <c r="C31" s="195">
        <f>Revenues!D33</f>
        <v>915.71</v>
      </c>
      <c r="D31" s="195">
        <f>Revenues!E33</f>
        <v>1023.52</v>
      </c>
      <c r="E31" s="195">
        <f>Revenues!F33</f>
        <v>1363.27</v>
      </c>
      <c r="F31" s="195">
        <f>Revenues!G33</f>
        <v>13823.35</v>
      </c>
      <c r="G31" s="436">
        <f>Revenues!H33</f>
        <v>1200</v>
      </c>
      <c r="H31" s="235">
        <f>Revenues!I33</f>
        <v>5953.66</v>
      </c>
      <c r="I31" s="236">
        <f>Revenues!J33</f>
        <v>5000</v>
      </c>
      <c r="J31" s="209">
        <f>G31/$G$35</f>
        <v>0.0008498360878645532</v>
      </c>
      <c r="K31" s="203"/>
    </row>
    <row r="32" spans="1:11" s="96" customFormat="1" ht="15" customHeight="1">
      <c r="A32" s="157" t="str">
        <f>Revenues!A34</f>
        <v>REVENUE FROM STATE</v>
      </c>
      <c r="B32" s="195">
        <f>Revenues!C42</f>
        <v>138563.65</v>
      </c>
      <c r="C32" s="195">
        <f>Revenues!D42</f>
        <v>239991.58000000002</v>
      </c>
      <c r="D32" s="195">
        <f>Revenues!E42</f>
        <v>239167.69999999998</v>
      </c>
      <c r="E32" s="195">
        <f>Revenues!F42</f>
        <v>97793.15</v>
      </c>
      <c r="F32" s="195">
        <f>Revenues!G42</f>
        <v>73468.58</v>
      </c>
      <c r="G32" s="436">
        <f>Revenues!H42</f>
        <v>27300</v>
      </c>
      <c r="H32" s="235">
        <f>Revenues!I42</f>
        <v>55875.63</v>
      </c>
      <c r="I32" s="236">
        <f>Revenues!J42</f>
        <v>27200</v>
      </c>
      <c r="J32" s="209">
        <f>G32/$G$35</f>
        <v>0.019333770998918583</v>
      </c>
      <c r="K32" s="203"/>
    </row>
    <row r="33" spans="1:11" s="96" customFormat="1" ht="15" customHeight="1">
      <c r="A33" s="157" t="str">
        <f>Revenues!A43</f>
        <v>DEPARTMENTAL EARNINGS</v>
      </c>
      <c r="B33" s="195">
        <f>Revenues!C75</f>
        <v>234238.12</v>
      </c>
      <c r="C33" s="195">
        <f>Revenues!D75</f>
        <v>224766.8</v>
      </c>
      <c r="D33" s="195">
        <f>Revenues!E75</f>
        <v>236446.83999999997</v>
      </c>
      <c r="E33" s="195">
        <f>Revenues!F75</f>
        <v>232987.51</v>
      </c>
      <c r="F33" s="195">
        <f>Revenues!G75</f>
        <v>251591.08999999997</v>
      </c>
      <c r="G33" s="436">
        <f>Revenues!H75</f>
        <v>259810</v>
      </c>
      <c r="H33" s="235">
        <f>Revenues!I75</f>
        <v>254316.99000000002</v>
      </c>
      <c r="I33" s="236">
        <f>Revenues!J75</f>
        <v>263720</v>
      </c>
      <c r="J33" s="209">
        <f>G33/$G$35</f>
        <v>0.18399659499007462</v>
      </c>
      <c r="K33" s="203"/>
    </row>
    <row r="34" spans="1:11" s="96" customFormat="1" ht="15" customHeight="1" thickBot="1">
      <c r="A34" s="159" t="str">
        <f>Revenues!A76</f>
        <v>MISCELLANEOUS</v>
      </c>
      <c r="B34" s="201">
        <f>Revenues!C82</f>
        <v>40192.840000000004</v>
      </c>
      <c r="C34" s="201">
        <f>Revenues!D82</f>
        <v>2442.1400000000003</v>
      </c>
      <c r="D34" s="201">
        <f>Revenues!E82</f>
        <v>161381.87000000002</v>
      </c>
      <c r="E34" s="201">
        <f>Revenues!F82</f>
        <v>16871.14</v>
      </c>
      <c r="F34" s="201">
        <f>Revenues!G82</f>
        <v>32579.17</v>
      </c>
      <c r="G34" s="437">
        <f>Revenues!H82</f>
        <v>4900</v>
      </c>
      <c r="H34" s="239">
        <f>Revenues!I82</f>
        <v>19251.03</v>
      </c>
      <c r="I34" s="240">
        <f>Revenues!J82</f>
        <v>5000</v>
      </c>
      <c r="J34" s="210">
        <f>G34/G35</f>
        <v>0.0034701640254469254</v>
      </c>
      <c r="K34" s="203"/>
    </row>
    <row r="35" spans="1:11" s="103" customFormat="1" ht="15" customHeight="1">
      <c r="A35" s="160" t="s">
        <v>7</v>
      </c>
      <c r="B35" s="171">
        <f aca="true" t="shared" si="3" ref="B35:J35">SUM(B28:B34)</f>
        <v>1459911.57</v>
      </c>
      <c r="C35" s="171">
        <f>SUM(C28:C34)</f>
        <v>1552650.7</v>
      </c>
      <c r="D35" s="171">
        <f>SUM(D28:D34)</f>
        <v>1706029.87</v>
      </c>
      <c r="E35" s="171">
        <f>SUM(E28:E34)</f>
        <v>1384305.16</v>
      </c>
      <c r="F35" s="171">
        <f>SUM(F28:F34)</f>
        <v>1418671.81</v>
      </c>
      <c r="G35" s="438">
        <f t="shared" si="3"/>
        <v>1412037</v>
      </c>
      <c r="H35" s="102">
        <f t="shared" si="3"/>
        <v>1402990.9</v>
      </c>
      <c r="I35" s="110">
        <f t="shared" si="3"/>
        <v>1420030</v>
      </c>
      <c r="J35" s="211">
        <f t="shared" si="3"/>
        <v>1</v>
      </c>
      <c r="K35" s="202"/>
    </row>
    <row r="36" spans="8:10" ht="12.75">
      <c r="H36" s="182"/>
      <c r="I36" s="183"/>
      <c r="J36" s="213"/>
    </row>
    <row r="37" spans="1:10" ht="12.75">
      <c r="A37" s="215" t="s">
        <v>249</v>
      </c>
      <c r="B37" s="216">
        <f aca="true" t="shared" si="4" ref="B37:H37">B29/B35</f>
        <v>0.028976179701076004</v>
      </c>
      <c r="C37" s="344">
        <f>C29/C35</f>
        <v>0.05096311102039886</v>
      </c>
      <c r="D37" s="344">
        <f>D29/D35</f>
        <v>0.027815339481717282</v>
      </c>
      <c r="E37" s="344">
        <f>E29/E35</f>
        <v>0.03279079737014056</v>
      </c>
      <c r="F37" s="344">
        <f>F29/F35</f>
        <v>0.03156993723587134</v>
      </c>
      <c r="G37" s="439">
        <f t="shared" si="4"/>
        <v>0.029744263075259358</v>
      </c>
      <c r="H37" s="216">
        <f t="shared" si="4"/>
        <v>0.02407555886499335</v>
      </c>
      <c r="I37" s="183"/>
      <c r="J37" s="213"/>
    </row>
    <row r="38" spans="8:10" ht="12.75">
      <c r="H38" s="182"/>
      <c r="I38" s="183"/>
      <c r="J38" s="213"/>
    </row>
    <row r="39" spans="8:10" ht="12.75">
      <c r="H39" s="182"/>
      <c r="I39" s="183"/>
      <c r="J39" s="213"/>
    </row>
    <row r="40" spans="8:10" ht="12.75">
      <c r="H40" s="182"/>
      <c r="I40" s="183"/>
      <c r="J40" s="213"/>
    </row>
    <row r="41" spans="9:10" ht="12.75">
      <c r="I41" s="183"/>
      <c r="J41" s="213"/>
    </row>
  </sheetData>
  <sheetProtection/>
  <mergeCells count="3">
    <mergeCell ref="A1:J1"/>
    <mergeCell ref="A2:J2"/>
    <mergeCell ref="A25:J25"/>
  </mergeCells>
  <printOptions horizontalCentered="1"/>
  <pageMargins left="0.12" right="0.46" top="0.52" bottom="0.25" header="0.31" footer="0.25"/>
  <pageSetup fitToHeight="1" fitToWidth="1" horizontalDpi="360" verticalDpi="360" orientation="landscape" scale="86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91"/>
  <sheetViews>
    <sheetView showGridLines="0" zoomScalePageLayoutView="0" workbookViewId="0" topLeftCell="A1">
      <pane xSplit="2" ySplit="5" topLeftCell="C61" activePane="bottomRight" state="frozen"/>
      <selection pane="topLeft" activeCell="I3" sqref="I3"/>
      <selection pane="topRight" activeCell="I3" sqref="I3"/>
      <selection pane="bottomLeft" activeCell="I3" sqref="I3"/>
      <selection pane="bottomRight" activeCell="J68" sqref="J68"/>
    </sheetView>
  </sheetViews>
  <sheetFormatPr defaultColWidth="9.140625" defaultRowHeight="12.75"/>
  <cols>
    <col min="1" max="1" width="10.421875" style="0" customWidth="1"/>
    <col min="2" max="2" width="36.57421875" style="0" customWidth="1"/>
    <col min="3" max="7" width="13.140625" style="198" customWidth="1"/>
    <col min="8" max="8" width="13.140625" style="42" customWidth="1"/>
    <col min="9" max="9" width="13.57421875" style="184" customWidth="1"/>
    <col min="10" max="10" width="14.57421875" style="122" customWidth="1"/>
    <col min="11" max="11" width="10.7109375" style="0" bestFit="1" customWidth="1"/>
  </cols>
  <sheetData>
    <row r="1" spans="1:10" ht="18">
      <c r="A1" s="483" t="str">
        <f>+Adm!A1</f>
        <v>MARIETTA BOROUGH - 2021 PROJECTIONS</v>
      </c>
      <c r="B1" s="483"/>
      <c r="C1" s="483"/>
      <c r="D1" s="483"/>
      <c r="E1" s="483"/>
      <c r="F1" s="483"/>
      <c r="G1" s="483"/>
      <c r="H1" s="483"/>
      <c r="I1" s="483"/>
      <c r="J1" s="483"/>
    </row>
    <row r="2" spans="1:10" ht="22.5" customHeight="1" thickBot="1">
      <c r="A2" s="482" t="s">
        <v>237</v>
      </c>
      <c r="B2" s="482"/>
      <c r="C2" s="482"/>
      <c r="D2" s="482"/>
      <c r="E2" s="482"/>
      <c r="F2" s="482"/>
      <c r="G2" s="482"/>
      <c r="H2" s="482"/>
      <c r="I2" s="482"/>
      <c r="J2" s="482"/>
    </row>
    <row r="3" spans="1:10" s="2" customFormat="1" ht="15" customHeight="1" thickTop="1">
      <c r="A3" s="5" t="s">
        <v>2</v>
      </c>
      <c r="B3" s="6"/>
      <c r="C3" s="193">
        <v>2015</v>
      </c>
      <c r="D3" s="193">
        <v>2016</v>
      </c>
      <c r="E3" s="193">
        <v>2017</v>
      </c>
      <c r="F3" s="193">
        <v>2018</v>
      </c>
      <c r="G3" s="193">
        <v>2019</v>
      </c>
      <c r="H3" s="433">
        <v>2020</v>
      </c>
      <c r="I3" s="55" t="str">
        <f>+Total!H4</f>
        <v>Thru </v>
      </c>
      <c r="J3" s="108">
        <v>2021</v>
      </c>
    </row>
    <row r="4" spans="1:10" s="107" customFormat="1" ht="15" customHeight="1" thickBot="1">
      <c r="A4" s="104" t="s">
        <v>4</v>
      </c>
      <c r="B4" s="105" t="s">
        <v>5</v>
      </c>
      <c r="C4" s="194" t="s">
        <v>3</v>
      </c>
      <c r="D4" s="194" t="s">
        <v>3</v>
      </c>
      <c r="E4" s="194" t="s">
        <v>3</v>
      </c>
      <c r="F4" s="194" t="s">
        <v>3</v>
      </c>
      <c r="G4" s="194" t="s">
        <v>3</v>
      </c>
      <c r="H4" s="434" t="s">
        <v>6</v>
      </c>
      <c r="I4" s="451">
        <v>44125</v>
      </c>
      <c r="J4" s="109" t="s">
        <v>163</v>
      </c>
    </row>
    <row r="5" spans="1:10" s="4" customFormat="1" ht="19.5" customHeight="1" thickTop="1">
      <c r="A5" s="493" t="s">
        <v>201</v>
      </c>
      <c r="B5" s="494"/>
      <c r="C5" s="494"/>
      <c r="D5" s="494"/>
      <c r="E5" s="494"/>
      <c r="F5" s="494"/>
      <c r="G5" s="494"/>
      <c r="H5" s="494"/>
      <c r="I5" s="494"/>
      <c r="J5" s="494"/>
    </row>
    <row r="6" spans="1:11" ht="12.75">
      <c r="A6" s="8">
        <f>Actuals!A194</f>
        <v>301100</v>
      </c>
      <c r="B6" s="9" t="str">
        <f>Actuals!B194</f>
        <v>REAL ESTATE TAX-CURR YEAR LEVY</v>
      </c>
      <c r="C6" s="225">
        <v>633349.55</v>
      </c>
      <c r="D6" s="225">
        <v>631474.29</v>
      </c>
      <c r="E6" s="225">
        <v>632396.99</v>
      </c>
      <c r="F6" s="225">
        <v>605421.61</v>
      </c>
      <c r="G6" s="225">
        <v>602002.11</v>
      </c>
      <c r="H6" s="440">
        <v>735557</v>
      </c>
      <c r="I6" s="258">
        <v>716932.49</v>
      </c>
      <c r="J6" s="259">
        <v>735500</v>
      </c>
      <c r="K6" s="10"/>
    </row>
    <row r="7" spans="1:11" ht="12.75">
      <c r="A7" s="49">
        <f>Actuals!A195</f>
        <v>301200</v>
      </c>
      <c r="B7" s="50" t="str">
        <f>Actuals!B195</f>
        <v>REAL ESTATE TAX-PRIOR YEAR LEVY</v>
      </c>
      <c r="C7" s="226">
        <v>26418.03</v>
      </c>
      <c r="D7" s="226">
        <v>23118.48</v>
      </c>
      <c r="E7" s="226">
        <v>28432.74</v>
      </c>
      <c r="F7" s="226">
        <v>21908.99</v>
      </c>
      <c r="G7" s="226">
        <v>19963.4</v>
      </c>
      <c r="H7" s="441">
        <v>21000</v>
      </c>
      <c r="I7" s="260">
        <v>25674.15</v>
      </c>
      <c r="J7" s="261">
        <v>21000</v>
      </c>
      <c r="K7" s="73"/>
    </row>
    <row r="8" spans="1:11" ht="12.75">
      <c r="A8" s="49">
        <f>Actuals!A196</f>
        <v>301300</v>
      </c>
      <c r="B8" s="50" t="str">
        <f>Actuals!B196</f>
        <v>REAL ESTATE TAX-DELINQUENT</v>
      </c>
      <c r="C8" s="226">
        <v>13477.24</v>
      </c>
      <c r="D8" s="226">
        <v>20554.17</v>
      </c>
      <c r="E8" s="226">
        <v>11992.02</v>
      </c>
      <c r="F8" s="226">
        <v>13018.37</v>
      </c>
      <c r="G8" s="226">
        <v>13334.85</v>
      </c>
      <c r="H8" s="441">
        <v>9500</v>
      </c>
      <c r="I8" s="260">
        <v>10803.38</v>
      </c>
      <c r="J8" s="261">
        <v>9500</v>
      </c>
      <c r="K8" s="73"/>
    </row>
    <row r="9" spans="1:10" ht="12.75">
      <c r="A9" s="49">
        <f>Actuals!A197</f>
        <v>301600</v>
      </c>
      <c r="B9" s="50" t="str">
        <f>Actuals!B197</f>
        <v>REAL ESTATE TAX-INTERIM</v>
      </c>
      <c r="C9" s="226">
        <v>0</v>
      </c>
      <c r="D9" s="226">
        <v>0</v>
      </c>
      <c r="E9" s="226">
        <v>0</v>
      </c>
      <c r="F9" s="226">
        <v>1201.53</v>
      </c>
      <c r="G9" s="226">
        <v>0</v>
      </c>
      <c r="H9" s="441">
        <v>500</v>
      </c>
      <c r="I9" s="260">
        <v>28.58</v>
      </c>
      <c r="J9" s="261">
        <v>250</v>
      </c>
    </row>
    <row r="10" spans="1:10" ht="12.75">
      <c r="A10" s="49">
        <f>Actuals!A198</f>
        <v>305100</v>
      </c>
      <c r="B10" s="50" t="str">
        <f>Actuals!B198</f>
        <v>OCCUPATIONAL TAX-CURR YEAR LEVY</v>
      </c>
      <c r="C10" s="226">
        <v>1990.2</v>
      </c>
      <c r="D10" s="226">
        <v>3357.2</v>
      </c>
      <c r="E10" s="226">
        <v>3615.81</v>
      </c>
      <c r="F10" s="226">
        <v>1908.66</v>
      </c>
      <c r="G10" s="226">
        <v>4064.4</v>
      </c>
      <c r="H10" s="441">
        <v>3000</v>
      </c>
      <c r="I10" s="260">
        <v>3669.89</v>
      </c>
      <c r="J10" s="261">
        <v>3500</v>
      </c>
    </row>
    <row r="11" spans="1:10" ht="12.75">
      <c r="A11" s="49">
        <f>Actuals!A199</f>
        <v>305200</v>
      </c>
      <c r="B11" s="50" t="str">
        <f>Actuals!B199</f>
        <v>OCCUPATION TAX-PRIOR YEAR LEVY</v>
      </c>
      <c r="C11" s="226">
        <v>180</v>
      </c>
      <c r="D11" s="226">
        <v>400</v>
      </c>
      <c r="E11" s="226">
        <v>450</v>
      </c>
      <c r="F11" s="226">
        <v>795.81</v>
      </c>
      <c r="G11" s="226">
        <v>136.17</v>
      </c>
      <c r="H11" s="441">
        <v>100</v>
      </c>
      <c r="I11" s="260">
        <v>459.8</v>
      </c>
      <c r="J11" s="261">
        <v>200</v>
      </c>
    </row>
    <row r="12" spans="1:10" ht="12.75">
      <c r="A12" s="49">
        <f>Actuals!A203</f>
        <v>310100</v>
      </c>
      <c r="B12" s="50" t="str">
        <f>Actuals!B203</f>
        <v>REAL ESTATE TRANSFER TAX</v>
      </c>
      <c r="C12" s="226">
        <v>32126.63</v>
      </c>
      <c r="D12" s="226">
        <v>27914.23</v>
      </c>
      <c r="E12" s="226">
        <v>43123.94</v>
      </c>
      <c r="F12" s="226">
        <v>33183.29</v>
      </c>
      <c r="G12" s="226">
        <v>38819.04</v>
      </c>
      <c r="H12" s="441">
        <v>28500</v>
      </c>
      <c r="I12" s="260">
        <v>35212.06</v>
      </c>
      <c r="J12" s="261">
        <v>28500</v>
      </c>
    </row>
    <row r="13" spans="1:11" ht="12.75">
      <c r="A13" s="49">
        <f>Actuals!A204</f>
        <v>310210</v>
      </c>
      <c r="B13" s="50" t="s">
        <v>203</v>
      </c>
      <c r="C13" s="226">
        <v>290424.71</v>
      </c>
      <c r="D13" s="226">
        <v>294782.69</v>
      </c>
      <c r="E13" s="226">
        <v>296911.42</v>
      </c>
      <c r="F13" s="226">
        <v>309148.33</v>
      </c>
      <c r="G13" s="226">
        <v>320782.74</v>
      </c>
      <c r="H13" s="441">
        <v>276000</v>
      </c>
      <c r="I13" s="260">
        <v>238104.08</v>
      </c>
      <c r="J13" s="261">
        <v>276000</v>
      </c>
      <c r="K13" s="10"/>
    </row>
    <row r="14" spans="1:10" ht="12.75">
      <c r="A14" s="49">
        <v>310220</v>
      </c>
      <c r="B14" s="50" t="s">
        <v>202</v>
      </c>
      <c r="C14" s="226">
        <v>0</v>
      </c>
      <c r="D14" s="226">
        <v>0</v>
      </c>
      <c r="E14" s="226">
        <v>0</v>
      </c>
      <c r="F14" s="226">
        <v>0</v>
      </c>
      <c r="G14" s="226">
        <v>0</v>
      </c>
      <c r="H14" s="441">
        <v>0</v>
      </c>
      <c r="I14" s="260">
        <v>0</v>
      </c>
      <c r="J14" s="261">
        <v>0</v>
      </c>
    </row>
    <row r="15" spans="1:10" ht="13.5" thickBot="1">
      <c r="A15" s="376">
        <f>Actuals!A205</f>
        <v>310700</v>
      </c>
      <c r="B15" s="377" t="str">
        <f>Actuals!B205</f>
        <v>MECHANICAL DEVICES TAXES</v>
      </c>
      <c r="C15" s="378">
        <v>202</v>
      </c>
      <c r="D15" s="378">
        <v>202</v>
      </c>
      <c r="E15" s="378">
        <v>0</v>
      </c>
      <c r="F15" s="378">
        <v>0</v>
      </c>
      <c r="G15" s="378">
        <v>0</v>
      </c>
      <c r="H15" s="442">
        <v>0</v>
      </c>
      <c r="I15" s="379">
        <v>0</v>
      </c>
      <c r="J15" s="380">
        <v>0</v>
      </c>
    </row>
    <row r="16" spans="1:10" s="1" customFormat="1" ht="12.75">
      <c r="A16" s="40"/>
      <c r="B16" s="41" t="s">
        <v>7</v>
      </c>
      <c r="C16" s="227">
        <f aca="true" t="shared" si="0" ref="C16:J16">SUM(C6:C15)</f>
        <v>998168.3600000001</v>
      </c>
      <c r="D16" s="227">
        <f t="shared" si="0"/>
        <v>1001803.06</v>
      </c>
      <c r="E16" s="227">
        <f t="shared" si="0"/>
        <v>1016922.9199999999</v>
      </c>
      <c r="F16" s="227">
        <f t="shared" si="0"/>
        <v>986586.5900000001</v>
      </c>
      <c r="G16" s="227">
        <f t="shared" si="0"/>
        <v>999102.7100000001</v>
      </c>
      <c r="H16" s="443">
        <f t="shared" si="0"/>
        <v>1074157</v>
      </c>
      <c r="I16" s="56">
        <f t="shared" si="0"/>
        <v>1030884.43</v>
      </c>
      <c r="J16" s="112">
        <f t="shared" si="0"/>
        <v>1074450</v>
      </c>
    </row>
    <row r="17" spans="1:10" s="4" customFormat="1" ht="21.75" customHeight="1">
      <c r="A17" s="495" t="str">
        <f>Actuals!A207</f>
        <v>CABLE TELEVISION</v>
      </c>
      <c r="B17" s="492"/>
      <c r="C17" s="492"/>
      <c r="D17" s="492"/>
      <c r="E17" s="492"/>
      <c r="F17" s="492"/>
      <c r="G17" s="492"/>
      <c r="H17" s="492"/>
      <c r="I17" s="492"/>
      <c r="J17" s="492"/>
    </row>
    <row r="18" spans="1:10" ht="13.5" thickBot="1">
      <c r="A18" s="38">
        <f>Actuals!A208</f>
        <v>321800</v>
      </c>
      <c r="B18" s="39" t="str">
        <f>Actuals!B208</f>
        <v>CABLE TELEVISION</v>
      </c>
      <c r="C18" s="228">
        <v>42302.66</v>
      </c>
      <c r="D18" s="228">
        <v>79127.91</v>
      </c>
      <c r="E18" s="228">
        <v>47453.8</v>
      </c>
      <c r="F18" s="228">
        <v>45392.47</v>
      </c>
      <c r="G18" s="228">
        <v>44787.38</v>
      </c>
      <c r="H18" s="444">
        <v>42000</v>
      </c>
      <c r="I18" s="262">
        <v>33777.79</v>
      </c>
      <c r="J18" s="263">
        <v>42000</v>
      </c>
    </row>
    <row r="19" spans="1:10" s="1" customFormat="1" ht="12.75">
      <c r="A19" s="40"/>
      <c r="B19" s="41" t="s">
        <v>7</v>
      </c>
      <c r="C19" s="229">
        <f aca="true" t="shared" si="1" ref="C19:I19">SUM(C18:C18)</f>
        <v>42302.66</v>
      </c>
      <c r="D19" s="229">
        <f t="shared" si="1"/>
        <v>79127.91</v>
      </c>
      <c r="E19" s="229">
        <f t="shared" si="1"/>
        <v>47453.8</v>
      </c>
      <c r="F19" s="229">
        <f t="shared" si="1"/>
        <v>45392.47</v>
      </c>
      <c r="G19" s="229">
        <f t="shared" si="1"/>
        <v>44787.38</v>
      </c>
      <c r="H19" s="443">
        <f t="shared" si="1"/>
        <v>42000</v>
      </c>
      <c r="I19" s="56">
        <f t="shared" si="1"/>
        <v>33777.79</v>
      </c>
      <c r="J19" s="112">
        <f>SUM(J18:J18)</f>
        <v>42000</v>
      </c>
    </row>
    <row r="20" spans="1:10" s="4" customFormat="1" ht="21.75" customHeight="1">
      <c r="A20" s="492" t="str">
        <f>Actuals!A210</f>
        <v>FINES &amp; FORFEITS</v>
      </c>
      <c r="B20" s="492"/>
      <c r="C20" s="492"/>
      <c r="D20" s="492"/>
      <c r="E20" s="492"/>
      <c r="F20" s="492"/>
      <c r="G20" s="492"/>
      <c r="H20" s="492"/>
      <c r="I20" s="492"/>
      <c r="J20" s="492"/>
    </row>
    <row r="21" spans="1:10" ht="12.75">
      <c r="A21" s="8">
        <f>Actuals!A211</f>
        <v>331110</v>
      </c>
      <c r="B21" s="9" t="s">
        <v>204</v>
      </c>
      <c r="C21" s="186">
        <v>3052</v>
      </c>
      <c r="D21" s="186">
        <v>1638</v>
      </c>
      <c r="E21" s="186">
        <v>1561.5</v>
      </c>
      <c r="F21" s="186">
        <v>1330</v>
      </c>
      <c r="G21" s="186">
        <v>1204</v>
      </c>
      <c r="H21" s="440">
        <v>1200</v>
      </c>
      <c r="I21" s="258">
        <v>1252</v>
      </c>
      <c r="J21" s="259">
        <v>1200</v>
      </c>
    </row>
    <row r="22" spans="1:10" ht="12.75">
      <c r="A22" s="49">
        <v>331120</v>
      </c>
      <c r="B22" s="50" t="s">
        <v>205</v>
      </c>
      <c r="C22" s="230">
        <v>40</v>
      </c>
      <c r="D22" s="230">
        <v>10</v>
      </c>
      <c r="E22" s="230">
        <v>20</v>
      </c>
      <c r="F22" s="230">
        <v>10</v>
      </c>
      <c r="G22" s="230">
        <v>10</v>
      </c>
      <c r="H22" s="441">
        <v>20</v>
      </c>
      <c r="I22" s="260">
        <v>25</v>
      </c>
      <c r="J22" s="261">
        <v>20</v>
      </c>
    </row>
    <row r="23" spans="1:10" ht="12.75">
      <c r="A23" s="49">
        <v>331130</v>
      </c>
      <c r="B23" s="50" t="s">
        <v>247</v>
      </c>
      <c r="C23" s="230">
        <v>20</v>
      </c>
      <c r="D23" s="230">
        <v>10</v>
      </c>
      <c r="E23" s="230">
        <v>10</v>
      </c>
      <c r="F23" s="230">
        <v>0</v>
      </c>
      <c r="G23" s="230">
        <v>0</v>
      </c>
      <c r="H23" s="441">
        <v>10</v>
      </c>
      <c r="I23" s="260">
        <v>0</v>
      </c>
      <c r="J23" s="261">
        <v>10</v>
      </c>
    </row>
    <row r="24" spans="1:10" ht="12.75">
      <c r="A24" s="49">
        <v>331140</v>
      </c>
      <c r="B24" s="50" t="s">
        <v>206</v>
      </c>
      <c r="C24" s="230">
        <v>110</v>
      </c>
      <c r="D24" s="230">
        <v>190</v>
      </c>
      <c r="E24" s="230">
        <v>40</v>
      </c>
      <c r="F24" s="230">
        <v>77</v>
      </c>
      <c r="G24" s="230">
        <v>17</v>
      </c>
      <c r="H24" s="441">
        <v>40</v>
      </c>
      <c r="I24" s="260">
        <v>85</v>
      </c>
      <c r="J24" s="261">
        <v>30</v>
      </c>
    </row>
    <row r="25" spans="1:10" s="96" customFormat="1" ht="15" customHeight="1">
      <c r="A25" s="93">
        <v>331150</v>
      </c>
      <c r="B25" s="94" t="s">
        <v>219</v>
      </c>
      <c r="C25" s="195">
        <v>0</v>
      </c>
      <c r="D25" s="195">
        <v>100</v>
      </c>
      <c r="E25" s="195">
        <v>0</v>
      </c>
      <c r="F25" s="195">
        <v>0</v>
      </c>
      <c r="G25" s="195">
        <v>10</v>
      </c>
      <c r="H25" s="407">
        <v>50</v>
      </c>
      <c r="I25" s="243">
        <v>0</v>
      </c>
      <c r="J25" s="246">
        <v>50</v>
      </c>
    </row>
    <row r="26" spans="1:10" s="96" customFormat="1" ht="15" customHeight="1">
      <c r="A26" s="93">
        <v>331180</v>
      </c>
      <c r="B26" s="94" t="s">
        <v>207</v>
      </c>
      <c r="C26" s="195">
        <v>270</v>
      </c>
      <c r="D26" s="195">
        <v>290</v>
      </c>
      <c r="E26" s="195">
        <v>307</v>
      </c>
      <c r="F26" s="195">
        <v>327</v>
      </c>
      <c r="G26" s="195">
        <v>150</v>
      </c>
      <c r="H26" s="407">
        <v>100</v>
      </c>
      <c r="I26" s="243">
        <v>875</v>
      </c>
      <c r="J26" s="246">
        <v>100</v>
      </c>
    </row>
    <row r="27" spans="1:10" s="96" customFormat="1" ht="15" customHeight="1">
      <c r="A27" s="93">
        <v>331181</v>
      </c>
      <c r="B27" s="94" t="s">
        <v>208</v>
      </c>
      <c r="C27" s="195">
        <v>500</v>
      </c>
      <c r="D27" s="195">
        <v>80</v>
      </c>
      <c r="E27" s="195">
        <v>100</v>
      </c>
      <c r="F27" s="195">
        <v>0</v>
      </c>
      <c r="G27" s="195">
        <v>480</v>
      </c>
      <c r="H27" s="407">
        <v>50</v>
      </c>
      <c r="I27" s="243">
        <v>25</v>
      </c>
      <c r="J27" s="246">
        <v>50</v>
      </c>
    </row>
    <row r="28" spans="1:10" s="96" customFormat="1" ht="15" customHeight="1" thickBot="1">
      <c r="A28" s="154">
        <v>331190</v>
      </c>
      <c r="B28" s="155" t="s">
        <v>132</v>
      </c>
      <c r="C28" s="199">
        <v>1476.12</v>
      </c>
      <c r="D28" s="199">
        <v>1285.5</v>
      </c>
      <c r="E28" s="199">
        <v>1594.72</v>
      </c>
      <c r="F28" s="199">
        <v>1567.03</v>
      </c>
      <c r="G28" s="199">
        <v>1448.53</v>
      </c>
      <c r="H28" s="416">
        <v>1200</v>
      </c>
      <c r="I28" s="252">
        <v>669.37</v>
      </c>
      <c r="J28" s="253">
        <v>1200</v>
      </c>
    </row>
    <row r="29" spans="1:10" s="103" customFormat="1" ht="15" customHeight="1">
      <c r="A29" s="99"/>
      <c r="B29" s="100" t="s">
        <v>7</v>
      </c>
      <c r="C29" s="171">
        <f aca="true" t="shared" si="2" ref="C29:J29">SUM(C21:C28)</f>
        <v>5468.12</v>
      </c>
      <c r="D29" s="171">
        <f t="shared" si="2"/>
        <v>3603.5</v>
      </c>
      <c r="E29" s="171">
        <f t="shared" si="2"/>
        <v>3633.2200000000003</v>
      </c>
      <c r="F29" s="171">
        <f t="shared" si="2"/>
        <v>3311.0299999999997</v>
      </c>
      <c r="G29" s="171">
        <f t="shared" si="2"/>
        <v>3319.5299999999997</v>
      </c>
      <c r="H29" s="413">
        <f t="shared" si="2"/>
        <v>2670</v>
      </c>
      <c r="I29" s="102">
        <f t="shared" si="2"/>
        <v>2931.37</v>
      </c>
      <c r="J29" s="110">
        <f t="shared" si="2"/>
        <v>2660</v>
      </c>
    </row>
    <row r="30" spans="1:10" s="4" customFormat="1" ht="21.75" customHeight="1">
      <c r="A30" s="492" t="str">
        <f>Actuals!A218</f>
        <v>INTEREST &amp; RENTS</v>
      </c>
      <c r="B30" s="492"/>
      <c r="C30" s="492"/>
      <c r="D30" s="492"/>
      <c r="E30" s="492"/>
      <c r="F30" s="492"/>
      <c r="G30" s="492"/>
      <c r="H30" s="492"/>
      <c r="I30" s="492"/>
      <c r="J30" s="492"/>
    </row>
    <row r="31" spans="1:10" s="96" customFormat="1" ht="15" customHeight="1">
      <c r="A31" s="115">
        <v>341000</v>
      </c>
      <c r="B31" s="116" t="s">
        <v>136</v>
      </c>
      <c r="C31" s="200">
        <v>977.82</v>
      </c>
      <c r="D31" s="200">
        <v>915.71</v>
      </c>
      <c r="E31" s="200">
        <v>1023.52</v>
      </c>
      <c r="F31" s="200">
        <v>1363.27</v>
      </c>
      <c r="G31" s="200">
        <v>13823.35</v>
      </c>
      <c r="H31" s="431">
        <v>1200</v>
      </c>
      <c r="I31" s="245">
        <v>5953.66</v>
      </c>
      <c r="J31" s="254">
        <v>5000</v>
      </c>
    </row>
    <row r="32" spans="1:10" s="96" customFormat="1" ht="15" customHeight="1" thickBot="1">
      <c r="A32" s="97">
        <v>342200</v>
      </c>
      <c r="B32" s="98" t="s">
        <v>257</v>
      </c>
      <c r="C32" s="201">
        <v>0</v>
      </c>
      <c r="D32" s="201">
        <v>0</v>
      </c>
      <c r="E32" s="201">
        <v>0</v>
      </c>
      <c r="F32" s="201">
        <v>0</v>
      </c>
      <c r="G32" s="201">
        <v>0</v>
      </c>
      <c r="H32" s="422">
        <v>0</v>
      </c>
      <c r="I32" s="244">
        <v>0</v>
      </c>
      <c r="J32" s="247">
        <v>0</v>
      </c>
    </row>
    <row r="33" spans="1:10" s="103" customFormat="1" ht="15" customHeight="1">
      <c r="A33" s="99"/>
      <c r="B33" s="100" t="s">
        <v>7</v>
      </c>
      <c r="C33" s="171">
        <f aca="true" t="shared" si="3" ref="C33:J33">+C31+C32</f>
        <v>977.82</v>
      </c>
      <c r="D33" s="171">
        <f t="shared" si="3"/>
        <v>915.71</v>
      </c>
      <c r="E33" s="171">
        <f t="shared" si="3"/>
        <v>1023.52</v>
      </c>
      <c r="F33" s="171">
        <f t="shared" si="3"/>
        <v>1363.27</v>
      </c>
      <c r="G33" s="171">
        <f t="shared" si="3"/>
        <v>13823.35</v>
      </c>
      <c r="H33" s="413">
        <f t="shared" si="3"/>
        <v>1200</v>
      </c>
      <c r="I33" s="102">
        <f t="shared" si="3"/>
        <v>5953.66</v>
      </c>
      <c r="J33" s="110">
        <f t="shared" si="3"/>
        <v>5000</v>
      </c>
    </row>
    <row r="34" spans="1:10" s="4" customFormat="1" ht="21.75" customHeight="1">
      <c r="A34" s="492" t="str">
        <f>Actuals!A221</f>
        <v>REVENUE FROM STATE</v>
      </c>
      <c r="B34" s="492"/>
      <c r="C34" s="492"/>
      <c r="D34" s="492"/>
      <c r="E34" s="492"/>
      <c r="F34" s="492"/>
      <c r="G34" s="492"/>
      <c r="H34" s="492"/>
      <c r="I34" s="492"/>
      <c r="J34" s="492"/>
    </row>
    <row r="35" spans="1:10" s="96" customFormat="1" ht="15" customHeight="1">
      <c r="A35" s="93">
        <v>351000</v>
      </c>
      <c r="B35" s="372" t="s">
        <v>276</v>
      </c>
      <c r="C35" s="195">
        <v>0</v>
      </c>
      <c r="D35" s="195">
        <v>0</v>
      </c>
      <c r="E35" s="195">
        <v>9778.35</v>
      </c>
      <c r="F35" s="195">
        <v>0</v>
      </c>
      <c r="G35" s="195">
        <v>0</v>
      </c>
      <c r="H35" s="407">
        <v>0</v>
      </c>
      <c r="I35" s="243">
        <v>0</v>
      </c>
      <c r="J35" s="246">
        <v>0</v>
      </c>
    </row>
    <row r="36" spans="1:10" s="96" customFormat="1" ht="15" customHeight="1">
      <c r="A36" s="93">
        <v>354040</v>
      </c>
      <c r="B36" s="372" t="s">
        <v>272</v>
      </c>
      <c r="C36" s="195">
        <v>112050</v>
      </c>
      <c r="D36" s="195">
        <v>211480</v>
      </c>
      <c r="E36" s="195">
        <v>201820</v>
      </c>
      <c r="F36" s="195">
        <v>56090</v>
      </c>
      <c r="G36" s="195">
        <v>44760</v>
      </c>
      <c r="H36" s="407">
        <v>0</v>
      </c>
      <c r="I36" s="243">
        <v>26995</v>
      </c>
      <c r="J36" s="246">
        <v>0</v>
      </c>
    </row>
    <row r="37" spans="1:10" s="96" customFormat="1" ht="15" customHeight="1">
      <c r="A37" s="93">
        <v>354990</v>
      </c>
      <c r="B37" s="94" t="s">
        <v>332</v>
      </c>
      <c r="C37" s="195">
        <v>10121.71</v>
      </c>
      <c r="D37" s="195">
        <v>12196.32</v>
      </c>
      <c r="E37" s="195">
        <v>12624.62</v>
      </c>
      <c r="F37" s="195">
        <v>13076.52</v>
      </c>
      <c r="G37" s="195">
        <v>14295.68</v>
      </c>
      <c r="H37" s="407">
        <v>13000</v>
      </c>
      <c r="I37" s="243">
        <v>14180.64</v>
      </c>
      <c r="J37" s="246">
        <v>13000</v>
      </c>
    </row>
    <row r="38" spans="1:10" s="96" customFormat="1" ht="15" customHeight="1">
      <c r="A38" s="93">
        <v>355010</v>
      </c>
      <c r="B38" s="94" t="s">
        <v>143</v>
      </c>
      <c r="C38" s="195">
        <v>1120.71</v>
      </c>
      <c r="D38" s="195">
        <v>1123.17</v>
      </c>
      <c r="E38" s="195">
        <v>1031.77</v>
      </c>
      <c r="F38" s="195">
        <v>1039.59</v>
      </c>
      <c r="G38" s="195">
        <v>907.49</v>
      </c>
      <c r="H38" s="407">
        <v>1000</v>
      </c>
      <c r="I38" s="243">
        <v>1066.07</v>
      </c>
      <c r="J38" s="246">
        <v>900</v>
      </c>
    </row>
    <row r="39" spans="1:10" s="96" customFormat="1" ht="15" customHeight="1">
      <c r="A39" s="93">
        <v>355080</v>
      </c>
      <c r="B39" s="94" t="s">
        <v>144</v>
      </c>
      <c r="C39" s="195">
        <v>1500</v>
      </c>
      <c r="D39" s="195">
        <v>1500</v>
      </c>
      <c r="E39" s="195">
        <v>1500</v>
      </c>
      <c r="F39" s="195">
        <v>1300</v>
      </c>
      <c r="G39" s="195">
        <v>1300</v>
      </c>
      <c r="H39" s="407">
        <v>1300</v>
      </c>
      <c r="I39" s="243">
        <v>1300</v>
      </c>
      <c r="J39" s="246">
        <v>1300</v>
      </c>
    </row>
    <row r="40" spans="1:10" s="96" customFormat="1" ht="15" customHeight="1" thickBot="1">
      <c r="A40" s="154">
        <v>355990</v>
      </c>
      <c r="B40" s="155" t="s">
        <v>239</v>
      </c>
      <c r="C40" s="199">
        <v>13771.23</v>
      </c>
      <c r="D40" s="199">
        <v>13692.09</v>
      </c>
      <c r="E40" s="199">
        <v>12412.96</v>
      </c>
      <c r="F40" s="199">
        <v>11287.04</v>
      </c>
      <c r="G40" s="199">
        <v>12205.41</v>
      </c>
      <c r="H40" s="416">
        <v>12000</v>
      </c>
      <c r="I40" s="252">
        <v>12333.92</v>
      </c>
      <c r="J40" s="253">
        <v>12000</v>
      </c>
    </row>
    <row r="41" spans="1:10" s="96" customFormat="1" ht="15" customHeight="1" thickBot="1">
      <c r="A41" s="154">
        <v>357040</v>
      </c>
      <c r="B41" s="155" t="s">
        <v>333</v>
      </c>
      <c r="C41" s="199">
        <v>0</v>
      </c>
      <c r="D41" s="199">
        <v>0</v>
      </c>
      <c r="E41" s="199">
        <v>0</v>
      </c>
      <c r="F41" s="199">
        <v>15000</v>
      </c>
      <c r="G41" s="199">
        <v>0</v>
      </c>
      <c r="H41" s="416">
        <v>0</v>
      </c>
      <c r="I41" s="252">
        <v>0</v>
      </c>
      <c r="J41" s="253">
        <v>0</v>
      </c>
    </row>
    <row r="42" spans="1:10" s="103" customFormat="1" ht="15" customHeight="1">
      <c r="A42" s="99"/>
      <c r="B42" s="100" t="s">
        <v>7</v>
      </c>
      <c r="C42" s="171">
        <f aca="true" t="shared" si="4" ref="C42:J42">SUM(C35:C41)</f>
        <v>138563.65</v>
      </c>
      <c r="D42" s="171">
        <f t="shared" si="4"/>
        <v>239991.58000000002</v>
      </c>
      <c r="E42" s="171">
        <f t="shared" si="4"/>
        <v>239167.69999999998</v>
      </c>
      <c r="F42" s="171">
        <f t="shared" si="4"/>
        <v>97793.15</v>
      </c>
      <c r="G42" s="171">
        <f t="shared" si="4"/>
        <v>73468.58</v>
      </c>
      <c r="H42" s="413">
        <f t="shared" si="4"/>
        <v>27300</v>
      </c>
      <c r="I42" s="102">
        <f t="shared" si="4"/>
        <v>55875.63</v>
      </c>
      <c r="J42" s="110">
        <f t="shared" si="4"/>
        <v>27200</v>
      </c>
    </row>
    <row r="43" spans="1:10" s="4" customFormat="1" ht="18" customHeight="1">
      <c r="A43" s="492" t="str">
        <f>Actuals!A230</f>
        <v>DEPARTMENTAL EARNINGS</v>
      </c>
      <c r="B43" s="492"/>
      <c r="C43" s="492"/>
      <c r="D43" s="492"/>
      <c r="E43" s="492"/>
      <c r="F43" s="492"/>
      <c r="G43" s="492"/>
      <c r="H43" s="492"/>
      <c r="I43" s="492"/>
      <c r="J43" s="492"/>
    </row>
    <row r="44" spans="1:10" s="96" customFormat="1" ht="15" customHeight="1">
      <c r="A44" s="115">
        <v>361300</v>
      </c>
      <c r="B44" s="116" t="s">
        <v>146</v>
      </c>
      <c r="C44" s="200">
        <v>6420</v>
      </c>
      <c r="D44" s="200">
        <v>3610</v>
      </c>
      <c r="E44" s="200">
        <v>5455</v>
      </c>
      <c r="F44" s="200">
        <v>4678</v>
      </c>
      <c r="G44" s="200">
        <v>13408.88</v>
      </c>
      <c r="H44" s="431">
        <v>3500</v>
      </c>
      <c r="I44" s="245">
        <v>43012.52</v>
      </c>
      <c r="J44" s="254">
        <v>23000</v>
      </c>
    </row>
    <row r="45" spans="1:10" s="96" customFormat="1" ht="15" customHeight="1">
      <c r="A45" s="115">
        <v>361310</v>
      </c>
      <c r="B45" s="116" t="s">
        <v>340</v>
      </c>
      <c r="C45" s="200">
        <v>0</v>
      </c>
      <c r="D45" s="200">
        <v>0</v>
      </c>
      <c r="E45" s="200">
        <v>0</v>
      </c>
      <c r="F45" s="200">
        <v>0</v>
      </c>
      <c r="G45" s="200">
        <v>450</v>
      </c>
      <c r="H45" s="431">
        <v>0</v>
      </c>
      <c r="I45" s="245">
        <v>250</v>
      </c>
      <c r="J45" s="254">
        <v>0</v>
      </c>
    </row>
    <row r="46" spans="1:10" s="96" customFormat="1" ht="15" customHeight="1">
      <c r="A46" s="115">
        <v>361320</v>
      </c>
      <c r="B46" s="116" t="s">
        <v>334</v>
      </c>
      <c r="C46" s="200">
        <v>0</v>
      </c>
      <c r="D46" s="200">
        <v>0</v>
      </c>
      <c r="E46" s="200">
        <v>0</v>
      </c>
      <c r="F46" s="200">
        <v>634.85</v>
      </c>
      <c r="G46" s="200">
        <v>579</v>
      </c>
      <c r="H46" s="431">
        <v>500</v>
      </c>
      <c r="I46" s="245">
        <v>0</v>
      </c>
      <c r="J46" s="254">
        <v>0</v>
      </c>
    </row>
    <row r="47" spans="1:10" s="96" customFormat="1" ht="15" customHeight="1">
      <c r="A47" s="115">
        <v>361350</v>
      </c>
      <c r="B47" s="116" t="s">
        <v>310</v>
      </c>
      <c r="C47" s="200">
        <v>0</v>
      </c>
      <c r="D47" s="200">
        <v>75</v>
      </c>
      <c r="E47" s="200">
        <v>1700</v>
      </c>
      <c r="F47" s="200">
        <v>0</v>
      </c>
      <c r="G47" s="200">
        <v>1000</v>
      </c>
      <c r="H47" s="431">
        <v>200</v>
      </c>
      <c r="I47" s="245">
        <v>0</v>
      </c>
      <c r="J47" s="254">
        <v>0</v>
      </c>
    </row>
    <row r="48" spans="1:10" s="96" customFormat="1" ht="15" customHeight="1">
      <c r="A48" s="93">
        <v>361510</v>
      </c>
      <c r="B48" s="94" t="s">
        <v>220</v>
      </c>
      <c r="C48" s="195">
        <v>0</v>
      </c>
      <c r="D48" s="195">
        <v>0</v>
      </c>
      <c r="E48" s="195">
        <v>5</v>
      </c>
      <c r="F48" s="195">
        <v>0</v>
      </c>
      <c r="G48" s="195">
        <v>0</v>
      </c>
      <c r="H48" s="407">
        <v>0</v>
      </c>
      <c r="I48" s="243">
        <v>0</v>
      </c>
      <c r="J48" s="246">
        <v>0</v>
      </c>
    </row>
    <row r="49" spans="1:10" s="96" customFormat="1" ht="15" customHeight="1">
      <c r="A49" s="93">
        <v>361520</v>
      </c>
      <c r="B49" s="94" t="s">
        <v>221</v>
      </c>
      <c r="C49" s="195">
        <v>0</v>
      </c>
      <c r="D49" s="195">
        <v>0</v>
      </c>
      <c r="E49" s="195">
        <v>0</v>
      </c>
      <c r="F49" s="195">
        <v>0</v>
      </c>
      <c r="G49" s="195">
        <v>0</v>
      </c>
      <c r="H49" s="407">
        <v>0</v>
      </c>
      <c r="I49" s="243">
        <v>0</v>
      </c>
      <c r="J49" s="246">
        <v>0</v>
      </c>
    </row>
    <row r="50" spans="1:10" s="96" customFormat="1" ht="15" customHeight="1">
      <c r="A50" s="93">
        <v>331540</v>
      </c>
      <c r="B50" s="94" t="s">
        <v>209</v>
      </c>
      <c r="C50" s="195">
        <v>0</v>
      </c>
      <c r="D50" s="195">
        <v>50</v>
      </c>
      <c r="E50" s="195">
        <v>25</v>
      </c>
      <c r="F50" s="195">
        <v>0</v>
      </c>
      <c r="G50" s="195">
        <v>0</v>
      </c>
      <c r="H50" s="407">
        <v>0</v>
      </c>
      <c r="I50" s="243">
        <v>0</v>
      </c>
      <c r="J50" s="246">
        <v>0</v>
      </c>
    </row>
    <row r="51" spans="1:10" s="96" customFormat="1" ht="15" customHeight="1">
      <c r="A51" s="93">
        <v>361610</v>
      </c>
      <c r="B51" s="94" t="s">
        <v>210</v>
      </c>
      <c r="C51" s="195">
        <v>6120</v>
      </c>
      <c r="D51" s="195">
        <v>285</v>
      </c>
      <c r="E51" s="195">
        <v>0</v>
      </c>
      <c r="F51" s="195">
        <v>150</v>
      </c>
      <c r="G51" s="195">
        <v>255</v>
      </c>
      <c r="H51" s="407">
        <v>50</v>
      </c>
      <c r="I51" s="243">
        <v>145</v>
      </c>
      <c r="J51" s="246">
        <v>75</v>
      </c>
    </row>
    <row r="52" spans="1:10" s="96" customFormat="1" ht="15" customHeight="1">
      <c r="A52" s="93">
        <v>361600</v>
      </c>
      <c r="B52" s="94" t="s">
        <v>211</v>
      </c>
      <c r="C52" s="195">
        <v>0</v>
      </c>
      <c r="D52" s="195">
        <v>0</v>
      </c>
      <c r="E52" s="195">
        <v>0</v>
      </c>
      <c r="F52" s="195">
        <v>0</v>
      </c>
      <c r="G52" s="195">
        <v>0</v>
      </c>
      <c r="H52" s="407">
        <v>0</v>
      </c>
      <c r="I52" s="243">
        <v>0</v>
      </c>
      <c r="J52" s="246">
        <v>0</v>
      </c>
    </row>
    <row r="53" spans="1:10" s="96" customFormat="1" ht="15" customHeight="1">
      <c r="A53" s="93">
        <v>361710</v>
      </c>
      <c r="B53" s="94" t="s">
        <v>230</v>
      </c>
      <c r="C53" s="195">
        <v>30</v>
      </c>
      <c r="D53" s="195">
        <v>21</v>
      </c>
      <c r="E53" s="195">
        <v>23.5</v>
      </c>
      <c r="F53" s="195">
        <v>19.25</v>
      </c>
      <c r="G53" s="195">
        <v>19.25</v>
      </c>
      <c r="H53" s="407">
        <v>15</v>
      </c>
      <c r="I53" s="243">
        <v>4</v>
      </c>
      <c r="J53" s="246">
        <v>10</v>
      </c>
    </row>
    <row r="54" spans="1:10" s="96" customFormat="1" ht="15" customHeight="1">
      <c r="A54" s="93">
        <v>361720</v>
      </c>
      <c r="B54" s="94" t="s">
        <v>231</v>
      </c>
      <c r="C54" s="195">
        <v>0</v>
      </c>
      <c r="D54" s="195">
        <v>257.4</v>
      </c>
      <c r="E54" s="195">
        <v>504.45</v>
      </c>
      <c r="F54" s="195">
        <v>0</v>
      </c>
      <c r="G54" s="195">
        <v>126</v>
      </c>
      <c r="H54" s="407">
        <v>50</v>
      </c>
      <c r="I54" s="243">
        <v>77</v>
      </c>
      <c r="J54" s="246">
        <v>50</v>
      </c>
    </row>
    <row r="55" spans="1:10" s="96" customFormat="1" ht="15" customHeight="1">
      <c r="A55" s="93">
        <v>361730</v>
      </c>
      <c r="B55" s="94" t="s">
        <v>232</v>
      </c>
      <c r="C55" s="195">
        <v>110</v>
      </c>
      <c r="D55" s="195">
        <v>110</v>
      </c>
      <c r="E55" s="195">
        <v>110</v>
      </c>
      <c r="F55" s="195">
        <v>110</v>
      </c>
      <c r="G55" s="195">
        <v>110</v>
      </c>
      <c r="H55" s="407">
        <v>110</v>
      </c>
      <c r="I55" s="243">
        <v>55</v>
      </c>
      <c r="J55" s="246">
        <v>110</v>
      </c>
    </row>
    <row r="56" spans="1:10" s="96" customFormat="1" ht="15" customHeight="1">
      <c r="A56" s="93">
        <f>Actuals!A234</f>
        <v>362140</v>
      </c>
      <c r="B56" s="94" t="str">
        <f>Actuals!B234</f>
        <v>CROSSING GUARD SERVICES</v>
      </c>
      <c r="C56" s="195">
        <v>1215.5</v>
      </c>
      <c r="D56" s="195">
        <v>1779.25</v>
      </c>
      <c r="E56" s="195">
        <v>1862.52</v>
      </c>
      <c r="F56" s="195">
        <v>1012.44</v>
      </c>
      <c r="G56" s="195">
        <v>1664.52</v>
      </c>
      <c r="H56" s="407">
        <v>2000</v>
      </c>
      <c r="I56" s="243">
        <v>1851.45</v>
      </c>
      <c r="J56" s="246">
        <v>2000</v>
      </c>
    </row>
    <row r="57" spans="1:10" s="96" customFormat="1" ht="15" customHeight="1">
      <c r="A57" s="93">
        <f>Actuals!A235</f>
        <v>362410</v>
      </c>
      <c r="B57" s="94" t="s">
        <v>245</v>
      </c>
      <c r="C57" s="195">
        <v>1250</v>
      </c>
      <c r="D57" s="195">
        <v>1150</v>
      </c>
      <c r="E57" s="195">
        <v>1850</v>
      </c>
      <c r="F57" s="195">
        <v>1550</v>
      </c>
      <c r="G57" s="195">
        <v>1950</v>
      </c>
      <c r="H57" s="407">
        <v>1000</v>
      </c>
      <c r="I57" s="243">
        <v>2000</v>
      </c>
      <c r="J57" s="246">
        <v>1200</v>
      </c>
    </row>
    <row r="58" spans="1:10" s="96" customFormat="1" ht="15" customHeight="1">
      <c r="A58" s="93">
        <f>Actuals!A236</f>
        <v>362450</v>
      </c>
      <c r="B58" s="94" t="str">
        <f>Actuals!B236</f>
        <v>USE &amp; OCCUPANCY PERMITS</v>
      </c>
      <c r="C58" s="195">
        <v>10170</v>
      </c>
      <c r="D58" s="195">
        <v>9076.85</v>
      </c>
      <c r="E58" s="195">
        <v>10465.65</v>
      </c>
      <c r="F58" s="195">
        <v>9931.5</v>
      </c>
      <c r="G58" s="195">
        <v>14484.25</v>
      </c>
      <c r="H58" s="407">
        <v>9000</v>
      </c>
      <c r="I58" s="243">
        <v>5942.25</v>
      </c>
      <c r="J58" s="246">
        <v>9000</v>
      </c>
    </row>
    <row r="59" spans="1:10" s="96" customFormat="1" ht="15" customHeight="1">
      <c r="A59" s="93">
        <f>Actuals!A237</f>
        <v>362460</v>
      </c>
      <c r="B59" s="94" t="str">
        <f>Actuals!B237</f>
        <v>STREET OPENING PERMITS</v>
      </c>
      <c r="C59" s="195">
        <v>3851.84</v>
      </c>
      <c r="D59" s="195">
        <v>2647.49</v>
      </c>
      <c r="E59" s="195">
        <v>2752</v>
      </c>
      <c r="F59" s="195">
        <v>3002</v>
      </c>
      <c r="G59" s="195">
        <v>4712.5</v>
      </c>
      <c r="H59" s="407">
        <v>2500</v>
      </c>
      <c r="I59" s="243">
        <v>13790</v>
      </c>
      <c r="J59" s="246">
        <v>2500</v>
      </c>
    </row>
    <row r="60" spans="1:10" s="96" customFormat="1" ht="15" customHeight="1">
      <c r="A60" s="93">
        <v>363110</v>
      </c>
      <c r="B60" s="94" t="s">
        <v>335</v>
      </c>
      <c r="C60" s="195">
        <v>0</v>
      </c>
      <c r="D60" s="195">
        <v>0</v>
      </c>
      <c r="E60" s="195">
        <v>0</v>
      </c>
      <c r="F60" s="195">
        <v>100</v>
      </c>
      <c r="G60" s="195">
        <v>400</v>
      </c>
      <c r="H60" s="407">
        <v>200</v>
      </c>
      <c r="I60" s="243">
        <v>360</v>
      </c>
      <c r="J60" s="246">
        <v>200</v>
      </c>
    </row>
    <row r="61" spans="1:10" s="96" customFormat="1" ht="15" customHeight="1">
      <c r="A61" s="93">
        <f>Actuals!A238</f>
        <v>363210</v>
      </c>
      <c r="B61" s="94" t="str">
        <f>Actuals!B238</f>
        <v>PARKING METERS</v>
      </c>
      <c r="C61" s="195">
        <v>4469.34</v>
      </c>
      <c r="D61" s="195">
        <v>3428.48</v>
      </c>
      <c r="E61" s="195">
        <v>3315.34</v>
      </c>
      <c r="F61" s="195">
        <v>3410.31</v>
      </c>
      <c r="G61" s="195">
        <v>2865.87</v>
      </c>
      <c r="H61" s="407">
        <v>2500</v>
      </c>
      <c r="I61" s="243">
        <v>909.23</v>
      </c>
      <c r="J61" s="246">
        <v>2500</v>
      </c>
    </row>
    <row r="62" spans="1:10" s="96" customFormat="1" ht="15" customHeight="1">
      <c r="A62" s="93">
        <v>363220</v>
      </c>
      <c r="B62" s="94" t="s">
        <v>217</v>
      </c>
      <c r="C62" s="195">
        <v>295</v>
      </c>
      <c r="D62" s="195">
        <v>220</v>
      </c>
      <c r="E62" s="195">
        <v>225</v>
      </c>
      <c r="F62" s="195">
        <v>300</v>
      </c>
      <c r="G62" s="195">
        <v>235</v>
      </c>
      <c r="H62" s="407">
        <v>75</v>
      </c>
      <c r="I62" s="243">
        <v>5</v>
      </c>
      <c r="J62" s="246">
        <v>75</v>
      </c>
    </row>
    <row r="63" spans="1:10" s="96" customFormat="1" ht="15" customHeight="1">
      <c r="A63" s="93">
        <v>363221</v>
      </c>
      <c r="B63" s="94" t="s">
        <v>308</v>
      </c>
      <c r="C63" s="195">
        <v>0</v>
      </c>
      <c r="D63" s="195">
        <v>1020</v>
      </c>
      <c r="E63" s="195">
        <v>1640</v>
      </c>
      <c r="F63" s="195">
        <v>1920</v>
      </c>
      <c r="G63" s="195">
        <v>2300</v>
      </c>
      <c r="H63" s="407">
        <v>1500</v>
      </c>
      <c r="I63" s="243">
        <v>1900</v>
      </c>
      <c r="J63" s="246">
        <v>1500</v>
      </c>
    </row>
    <row r="64" spans="1:10" s="96" customFormat="1" ht="15" customHeight="1">
      <c r="A64" s="93">
        <f>Actuals!A239</f>
        <v>364300</v>
      </c>
      <c r="B64" s="94" t="str">
        <f>Actuals!B239</f>
        <v>SOLID WASTE COLLECTION</v>
      </c>
      <c r="C64" s="195">
        <v>185576.37</v>
      </c>
      <c r="D64" s="195">
        <v>187466.97</v>
      </c>
      <c r="E64" s="195">
        <f>180259.11+2384.78+5590.55+610.01</f>
        <v>188844.44999999998</v>
      </c>
      <c r="F64" s="195">
        <v>187701.78</v>
      </c>
      <c r="G64" s="195">
        <f>183363.61+3250.68+2350+230.3</f>
        <v>189194.58999999997</v>
      </c>
      <c r="H64" s="407">
        <v>224000</v>
      </c>
      <c r="I64" s="243">
        <f>167080.6+1872.56+1886.2+191.14</f>
        <v>171030.50000000003</v>
      </c>
      <c r="J64" s="246">
        <v>209100</v>
      </c>
    </row>
    <row r="65" spans="1:10" s="96" customFormat="1" ht="15" customHeight="1">
      <c r="A65" s="93">
        <v>364310</v>
      </c>
      <c r="B65" s="94" t="s">
        <v>212</v>
      </c>
      <c r="C65" s="195">
        <v>1210.5</v>
      </c>
      <c r="D65" s="195">
        <v>2036.5</v>
      </c>
      <c r="E65" s="195">
        <v>1530</v>
      </c>
      <c r="F65" s="195">
        <v>1813</v>
      </c>
      <c r="G65" s="195">
        <v>2118.25</v>
      </c>
      <c r="H65" s="407">
        <v>1400</v>
      </c>
      <c r="I65" s="243">
        <v>1550</v>
      </c>
      <c r="J65" s="246">
        <v>1400</v>
      </c>
    </row>
    <row r="66" spans="1:10" s="96" customFormat="1" ht="15" customHeight="1">
      <c r="A66" s="93">
        <v>364315</v>
      </c>
      <c r="B66" s="232" t="s">
        <v>258</v>
      </c>
      <c r="C66" s="195">
        <v>1482.5</v>
      </c>
      <c r="D66" s="195">
        <v>1098.75</v>
      </c>
      <c r="E66" s="195">
        <v>1186.25</v>
      </c>
      <c r="F66" s="195">
        <v>1528</v>
      </c>
      <c r="G66" s="195">
        <v>1166.25</v>
      </c>
      <c r="H66" s="407">
        <v>1200</v>
      </c>
      <c r="I66" s="243">
        <v>1087.75</v>
      </c>
      <c r="J66" s="246">
        <v>1100</v>
      </c>
    </row>
    <row r="67" spans="1:10" s="96" customFormat="1" ht="15" customHeight="1">
      <c r="A67" s="93">
        <v>364320</v>
      </c>
      <c r="B67" s="94" t="s">
        <v>213</v>
      </c>
      <c r="C67" s="195">
        <v>1290</v>
      </c>
      <c r="D67" s="195">
        <v>1510</v>
      </c>
      <c r="E67" s="195">
        <v>1410.9</v>
      </c>
      <c r="F67" s="195">
        <v>1900</v>
      </c>
      <c r="G67" s="195">
        <v>2125</v>
      </c>
      <c r="H67" s="407">
        <v>1200</v>
      </c>
      <c r="I67" s="243">
        <v>1680</v>
      </c>
      <c r="J67" s="246">
        <v>1200</v>
      </c>
    </row>
    <row r="68" spans="1:10" s="96" customFormat="1" ht="15" customHeight="1">
      <c r="A68" s="93">
        <v>364325</v>
      </c>
      <c r="B68" s="94" t="s">
        <v>226</v>
      </c>
      <c r="C68" s="195">
        <v>25</v>
      </c>
      <c r="D68" s="195">
        <v>0</v>
      </c>
      <c r="E68" s="195">
        <v>30</v>
      </c>
      <c r="F68" s="195">
        <v>20</v>
      </c>
      <c r="G68" s="195">
        <v>5</v>
      </c>
      <c r="H68" s="407">
        <v>20</v>
      </c>
      <c r="I68" s="243">
        <v>0</v>
      </c>
      <c r="J68" s="246">
        <v>10</v>
      </c>
    </row>
    <row r="69" spans="1:10" s="96" customFormat="1" ht="15" customHeight="1">
      <c r="A69" s="93">
        <v>364330</v>
      </c>
      <c r="B69" s="94" t="s">
        <v>214</v>
      </c>
      <c r="C69" s="195">
        <v>90</v>
      </c>
      <c r="D69" s="195">
        <v>50</v>
      </c>
      <c r="E69" s="195">
        <v>75</v>
      </c>
      <c r="F69" s="195">
        <v>150</v>
      </c>
      <c r="G69" s="195">
        <v>75</v>
      </c>
      <c r="H69" s="407">
        <v>60</v>
      </c>
      <c r="I69" s="243">
        <v>105</v>
      </c>
      <c r="J69" s="246">
        <v>60</v>
      </c>
    </row>
    <row r="70" spans="1:10" s="96" customFormat="1" ht="15" customHeight="1">
      <c r="A70" s="93">
        <v>364500</v>
      </c>
      <c r="B70" s="232" t="s">
        <v>266</v>
      </c>
      <c r="C70" s="195">
        <v>362.5</v>
      </c>
      <c r="D70" s="195">
        <v>137.5</v>
      </c>
      <c r="E70" s="195">
        <v>1865</v>
      </c>
      <c r="F70" s="195">
        <v>1446.5</v>
      </c>
      <c r="G70" s="195">
        <v>1358</v>
      </c>
      <c r="H70" s="407">
        <v>200</v>
      </c>
      <c r="I70" s="243">
        <v>210</v>
      </c>
      <c r="J70" s="246">
        <v>200</v>
      </c>
    </row>
    <row r="71" spans="1:10" s="96" customFormat="1" ht="15" customHeight="1">
      <c r="A71" s="93">
        <v>364600</v>
      </c>
      <c r="B71" s="94" t="s">
        <v>215</v>
      </c>
      <c r="C71" s="195">
        <v>8985.57</v>
      </c>
      <c r="D71" s="195">
        <v>8711.61</v>
      </c>
      <c r="E71" s="195">
        <v>8539.78</v>
      </c>
      <c r="F71" s="195">
        <v>9018.88</v>
      </c>
      <c r="G71" s="195">
        <v>9599.73</v>
      </c>
      <c r="H71" s="407">
        <v>7500</v>
      </c>
      <c r="I71" s="243">
        <v>7059.29</v>
      </c>
      <c r="J71" s="246">
        <v>7500</v>
      </c>
    </row>
    <row r="72" spans="1:10" s="96" customFormat="1" ht="15" customHeight="1">
      <c r="A72" s="93">
        <v>364620</v>
      </c>
      <c r="B72" s="94" t="s">
        <v>216</v>
      </c>
      <c r="C72" s="195">
        <v>1224</v>
      </c>
      <c r="D72" s="195">
        <v>0</v>
      </c>
      <c r="E72" s="195">
        <v>2752</v>
      </c>
      <c r="F72" s="195">
        <v>2511</v>
      </c>
      <c r="G72" s="195">
        <v>1009</v>
      </c>
      <c r="H72" s="407">
        <v>900</v>
      </c>
      <c r="I72" s="243">
        <v>1253</v>
      </c>
      <c r="J72" s="246">
        <v>900</v>
      </c>
    </row>
    <row r="73" spans="1:10" s="96" customFormat="1" ht="15" customHeight="1">
      <c r="A73" s="93">
        <v>367360</v>
      </c>
      <c r="B73" s="94" t="s">
        <v>267</v>
      </c>
      <c r="C73" s="195">
        <v>0</v>
      </c>
      <c r="D73" s="195">
        <v>0</v>
      </c>
      <c r="E73" s="195">
        <v>250</v>
      </c>
      <c r="F73" s="195">
        <v>50</v>
      </c>
      <c r="G73" s="195">
        <v>350</v>
      </c>
      <c r="H73" s="407">
        <v>100</v>
      </c>
      <c r="I73" s="243">
        <v>0</v>
      </c>
      <c r="J73" s="246">
        <v>0</v>
      </c>
    </row>
    <row r="74" spans="1:10" s="103" customFormat="1" ht="15" customHeight="1" thickBot="1">
      <c r="A74" s="97">
        <v>367400</v>
      </c>
      <c r="B74" s="98" t="s">
        <v>246</v>
      </c>
      <c r="C74" s="201">
        <v>60</v>
      </c>
      <c r="D74" s="201">
        <v>25</v>
      </c>
      <c r="E74" s="201">
        <v>30</v>
      </c>
      <c r="F74" s="201">
        <v>30</v>
      </c>
      <c r="G74" s="201">
        <v>30</v>
      </c>
      <c r="H74" s="422">
        <v>30</v>
      </c>
      <c r="I74" s="244">
        <v>40</v>
      </c>
      <c r="J74" s="247">
        <v>30</v>
      </c>
    </row>
    <row r="75" spans="1:10" s="4" customFormat="1" ht="18" customHeight="1">
      <c r="A75" s="99"/>
      <c r="B75" s="100" t="s">
        <v>7</v>
      </c>
      <c r="C75" s="171">
        <f aca="true" t="shared" si="5" ref="C75:J75">SUM(C44:C74)</f>
        <v>234238.12</v>
      </c>
      <c r="D75" s="171">
        <f t="shared" si="5"/>
        <v>224766.8</v>
      </c>
      <c r="E75" s="171">
        <f t="shared" si="5"/>
        <v>236446.83999999997</v>
      </c>
      <c r="F75" s="171">
        <f t="shared" si="5"/>
        <v>232987.51</v>
      </c>
      <c r="G75" s="171">
        <f t="shared" si="5"/>
        <v>251591.08999999997</v>
      </c>
      <c r="H75" s="413">
        <f t="shared" si="5"/>
        <v>259810</v>
      </c>
      <c r="I75" s="102">
        <f t="shared" si="5"/>
        <v>254316.99000000002</v>
      </c>
      <c r="J75" s="110">
        <f t="shared" si="5"/>
        <v>263720</v>
      </c>
    </row>
    <row r="76" spans="1:10" s="96" customFormat="1" ht="15" customHeight="1">
      <c r="A76" s="492" t="str">
        <f>Actuals!A243</f>
        <v>MISCELLANEOUS</v>
      </c>
      <c r="B76" s="492"/>
      <c r="C76" s="492"/>
      <c r="D76" s="492"/>
      <c r="E76" s="492"/>
      <c r="F76" s="492"/>
      <c r="G76" s="492"/>
      <c r="H76" s="492"/>
      <c r="I76" s="492"/>
      <c r="J76" s="492"/>
    </row>
    <row r="77" spans="1:10" s="96" customFormat="1" ht="15" customHeight="1">
      <c r="A77" s="115">
        <f>Actuals!A244</f>
        <v>380000</v>
      </c>
      <c r="B77" s="116" t="str">
        <f>Actuals!B244</f>
        <v>MISCELLANEOUS REVENUE</v>
      </c>
      <c r="C77" s="200">
        <v>868.37</v>
      </c>
      <c r="D77" s="200">
        <v>421.4</v>
      </c>
      <c r="E77" s="200">
        <v>100657.08</v>
      </c>
      <c r="F77" s="200">
        <v>4452.1</v>
      </c>
      <c r="G77" s="200">
        <v>24995.78</v>
      </c>
      <c r="H77" s="431">
        <v>500</v>
      </c>
      <c r="I77" s="245">
        <v>16327.68</v>
      </c>
      <c r="J77" s="254">
        <v>1000</v>
      </c>
    </row>
    <row r="78" spans="1:10" s="96" customFormat="1" ht="15" customHeight="1">
      <c r="A78" s="93">
        <v>381000</v>
      </c>
      <c r="B78" s="94" t="s">
        <v>252</v>
      </c>
      <c r="C78" s="195">
        <v>0</v>
      </c>
      <c r="D78" s="195">
        <v>0</v>
      </c>
      <c r="E78" s="195">
        <v>0</v>
      </c>
      <c r="F78" s="195">
        <v>0</v>
      </c>
      <c r="G78" s="195">
        <v>0</v>
      </c>
      <c r="H78" s="407">
        <v>0</v>
      </c>
      <c r="I78" s="243">
        <v>0</v>
      </c>
      <c r="J78" s="246">
        <v>0</v>
      </c>
    </row>
    <row r="79" spans="1:10" s="96" customFormat="1" ht="15" customHeight="1">
      <c r="A79" s="93">
        <f>Actuals!A247</f>
        <v>387000</v>
      </c>
      <c r="B79" s="94" t="str">
        <f>Actuals!B247</f>
        <v>CONTRIBUTIONS</v>
      </c>
      <c r="C79" s="195">
        <v>34615</v>
      </c>
      <c r="D79" s="195">
        <v>1429.44</v>
      </c>
      <c r="E79" s="195">
        <v>52450</v>
      </c>
      <c r="F79" s="195">
        <v>6250</v>
      </c>
      <c r="G79" s="195">
        <v>5600</v>
      </c>
      <c r="H79" s="407">
        <v>3500</v>
      </c>
      <c r="I79" s="243">
        <v>2500</v>
      </c>
      <c r="J79" s="246">
        <v>3500</v>
      </c>
    </row>
    <row r="80" spans="1:10" s="96" customFormat="1" ht="15" customHeight="1">
      <c r="A80" s="93">
        <v>391100</v>
      </c>
      <c r="B80" s="94" t="str">
        <f>Actuals!B248</f>
        <v>SALE OF GENERAL FIXED ASSETS</v>
      </c>
      <c r="C80" s="195">
        <v>3551</v>
      </c>
      <c r="D80" s="195">
        <v>0</v>
      </c>
      <c r="E80" s="195">
        <v>0</v>
      </c>
      <c r="F80" s="195">
        <v>1500</v>
      </c>
      <c r="G80" s="195">
        <v>0</v>
      </c>
      <c r="H80" s="407">
        <v>0</v>
      </c>
      <c r="I80" s="243">
        <v>0</v>
      </c>
      <c r="J80" s="246">
        <v>0</v>
      </c>
    </row>
    <row r="81" spans="1:10" s="103" customFormat="1" ht="15" customHeight="1" thickBot="1">
      <c r="A81" s="97">
        <v>395000</v>
      </c>
      <c r="B81" s="98" t="s">
        <v>238</v>
      </c>
      <c r="C81" s="201">
        <v>1158.47</v>
      </c>
      <c r="D81" s="201">
        <v>591.3</v>
      </c>
      <c r="E81" s="201">
        <v>8274.79</v>
      </c>
      <c r="F81" s="201">
        <v>4669.04</v>
      </c>
      <c r="G81" s="201">
        <v>1983.39</v>
      </c>
      <c r="H81" s="422">
        <v>900</v>
      </c>
      <c r="I81" s="244">
        <v>423.35</v>
      </c>
      <c r="J81" s="247">
        <v>500</v>
      </c>
    </row>
    <row r="82" spans="1:10" ht="13.5" customHeight="1">
      <c r="A82" s="99"/>
      <c r="B82" s="100" t="s">
        <v>7</v>
      </c>
      <c r="C82" s="171">
        <f>SUM(C77:C81)</f>
        <v>40192.840000000004</v>
      </c>
      <c r="D82" s="171">
        <f>SUM(D77:D81)</f>
        <v>2442.1400000000003</v>
      </c>
      <c r="E82" s="171">
        <f>SUM(E77:E81)</f>
        <v>161381.87000000002</v>
      </c>
      <c r="F82" s="171">
        <f>SUM(F77:F81)</f>
        <v>16871.14</v>
      </c>
      <c r="G82" s="171">
        <f>SUM(G77:G81)</f>
        <v>32579.17</v>
      </c>
      <c r="H82" s="413">
        <f>+H77+H78+H79+H81</f>
        <v>4900</v>
      </c>
      <c r="I82" s="102">
        <f>SUM(I77:I81)</f>
        <v>19251.03</v>
      </c>
      <c r="J82" s="110">
        <f>+J77+J78+J79+J81</f>
        <v>5000</v>
      </c>
    </row>
    <row r="83" spans="1:10" s="165" customFormat="1" ht="15" customHeight="1" thickBot="1">
      <c r="A83"/>
      <c r="B83"/>
      <c r="C83" s="198"/>
      <c r="D83" s="198"/>
      <c r="E83" s="198"/>
      <c r="F83" s="198"/>
      <c r="G83" s="198"/>
      <c r="H83" s="430"/>
      <c r="I83" s="184"/>
      <c r="J83" s="125"/>
    </row>
    <row r="84" spans="1:10" ht="14.25" thickBot="1" thickTop="1">
      <c r="A84" s="163" t="s">
        <v>113</v>
      </c>
      <c r="B84" s="164"/>
      <c r="C84" s="231">
        <f aca="true" t="shared" si="6" ref="C84:J84">+C16+C19+C29+C33+C42+C75+C82</f>
        <v>1459911.57</v>
      </c>
      <c r="D84" s="231">
        <f t="shared" si="6"/>
        <v>1552650.7</v>
      </c>
      <c r="E84" s="231">
        <f t="shared" si="6"/>
        <v>1706029.87</v>
      </c>
      <c r="F84" s="231">
        <f t="shared" si="6"/>
        <v>1384305.16</v>
      </c>
      <c r="G84" s="231">
        <f t="shared" si="6"/>
        <v>1418671.81</v>
      </c>
      <c r="H84" s="445">
        <f t="shared" si="6"/>
        <v>1412037</v>
      </c>
      <c r="I84" s="446">
        <f t="shared" si="6"/>
        <v>1402990.9</v>
      </c>
      <c r="J84" s="166">
        <f t="shared" si="6"/>
        <v>1420030</v>
      </c>
    </row>
    <row r="85" spans="9:10" ht="13.5" thickTop="1">
      <c r="I85" s="182"/>
      <c r="J85" s="125"/>
    </row>
    <row r="86" spans="3:10" ht="12.75">
      <c r="C86" s="197"/>
      <c r="D86" s="197"/>
      <c r="E86" s="197"/>
      <c r="F86" s="197"/>
      <c r="G86" s="197"/>
      <c r="H86" s="70"/>
      <c r="J86" s="125"/>
    </row>
    <row r="87" ht="12.75">
      <c r="J87" s="167"/>
    </row>
    <row r="88" ht="12.75">
      <c r="J88" s="168"/>
    </row>
    <row r="89" ht="12.75">
      <c r="J89" s="161"/>
    </row>
    <row r="91" ht="12.75">
      <c r="J91" s="161"/>
    </row>
  </sheetData>
  <sheetProtection/>
  <mergeCells count="9">
    <mergeCell ref="A1:J1"/>
    <mergeCell ref="A2:J2"/>
    <mergeCell ref="A34:J34"/>
    <mergeCell ref="A43:J43"/>
    <mergeCell ref="A76:J76"/>
    <mergeCell ref="A5:J5"/>
    <mergeCell ref="A17:J17"/>
    <mergeCell ref="A20:J20"/>
    <mergeCell ref="A30:J30"/>
  </mergeCells>
  <printOptions horizontalCentered="1"/>
  <pageMargins left="0.13" right="0.13" top="0.41" bottom="0.25" header="0.12" footer="0.25"/>
  <pageSetup horizontalDpi="600" verticalDpi="600" orientation="landscape" scale="85" r:id="rId1"/>
  <rowBreaks count="1" manualBreakCount="1">
    <brk id="42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D304"/>
  <sheetViews>
    <sheetView showGridLines="0" tabSelected="1" zoomScalePageLayoutView="0" workbookViewId="0" topLeftCell="A1">
      <selection activeCell="A2" sqref="A2:C2"/>
    </sheetView>
  </sheetViews>
  <sheetFormatPr defaultColWidth="9.140625" defaultRowHeight="12.75"/>
  <cols>
    <col min="1" max="1" width="12.28125" style="0" customWidth="1"/>
    <col min="2" max="2" width="58.421875" style="0" customWidth="1"/>
    <col min="3" max="3" width="14.57421875" style="15" customWidth="1"/>
  </cols>
  <sheetData>
    <row r="1" spans="1:3" ht="18">
      <c r="A1" s="483" t="s">
        <v>0</v>
      </c>
      <c r="B1" s="483"/>
      <c r="C1" s="483"/>
    </row>
    <row r="2" spans="1:3" s="83" customFormat="1" ht="18" customHeight="1" thickBot="1">
      <c r="A2" s="482" t="s">
        <v>341</v>
      </c>
      <c r="B2" s="482"/>
      <c r="C2" s="482"/>
    </row>
    <row r="3" spans="1:3" s="2" customFormat="1" ht="13.5" thickTop="1">
      <c r="A3" s="268" t="s">
        <v>2</v>
      </c>
      <c r="B3" s="269"/>
      <c r="C3" s="74"/>
    </row>
    <row r="4" spans="1:3" s="2" customFormat="1" ht="13.5" thickBot="1">
      <c r="A4" s="270" t="s">
        <v>4</v>
      </c>
      <c r="B4" s="271" t="s">
        <v>5</v>
      </c>
      <c r="C4" s="13" t="s">
        <v>6</v>
      </c>
    </row>
    <row r="5" spans="1:3" s="4" customFormat="1" ht="19.5" customHeight="1" thickTop="1">
      <c r="A5" s="498" t="s">
        <v>224</v>
      </c>
      <c r="B5" s="498"/>
      <c r="C5" s="498"/>
    </row>
    <row r="6" spans="1:3" s="2" customFormat="1" ht="12.75">
      <c r="A6" s="265" t="s">
        <v>166</v>
      </c>
      <c r="B6" s="276"/>
      <c r="C6" s="266"/>
    </row>
    <row r="7" spans="1:3" ht="12.75">
      <c r="A7" s="272">
        <v>400301</v>
      </c>
      <c r="B7" s="273" t="s">
        <v>10</v>
      </c>
      <c r="C7" s="267">
        <v>1000</v>
      </c>
    </row>
    <row r="8" spans="1:3" ht="12.75">
      <c r="A8" s="272">
        <v>400000</v>
      </c>
      <c r="B8" s="273" t="s">
        <v>290</v>
      </c>
      <c r="C8" s="267">
        <v>250</v>
      </c>
    </row>
    <row r="9" spans="1:3" s="61" customFormat="1" ht="12.75">
      <c r="A9" s="274"/>
      <c r="B9" s="275" t="s">
        <v>171</v>
      </c>
      <c r="C9" s="264">
        <f>SUM(C7:C8)</f>
        <v>1250</v>
      </c>
    </row>
    <row r="10" spans="1:3" ht="12.75">
      <c r="A10" s="277" t="s">
        <v>167</v>
      </c>
      <c r="B10" s="279"/>
      <c r="C10" s="278"/>
    </row>
    <row r="11" spans="1:3" ht="12.75">
      <c r="A11" s="272">
        <v>401110</v>
      </c>
      <c r="B11" s="280" t="s">
        <v>11</v>
      </c>
      <c r="C11" s="267">
        <v>0</v>
      </c>
    </row>
    <row r="12" spans="1:3" ht="12.75">
      <c r="A12" s="272">
        <v>401120</v>
      </c>
      <c r="B12" s="280" t="s">
        <v>319</v>
      </c>
      <c r="C12" s="267">
        <v>36044</v>
      </c>
    </row>
    <row r="13" spans="1:3" ht="12.75">
      <c r="A13" s="272">
        <v>401156</v>
      </c>
      <c r="B13" s="280" t="s">
        <v>12</v>
      </c>
      <c r="C13" s="267">
        <v>12974</v>
      </c>
    </row>
    <row r="14" spans="1:3" ht="12.75">
      <c r="A14" s="272">
        <v>401158</v>
      </c>
      <c r="B14" s="280" t="s">
        <v>270</v>
      </c>
      <c r="C14" s="267">
        <v>200</v>
      </c>
    </row>
    <row r="15" spans="1:3" ht="12.75">
      <c r="A15" s="272">
        <v>401160</v>
      </c>
      <c r="B15" s="280" t="s">
        <v>13</v>
      </c>
      <c r="C15" s="267">
        <v>6488</v>
      </c>
    </row>
    <row r="16" spans="1:3" ht="12.75">
      <c r="A16" s="272">
        <v>401161</v>
      </c>
      <c r="B16" s="280" t="s">
        <v>14</v>
      </c>
      <c r="C16" s="267">
        <v>2728</v>
      </c>
    </row>
    <row r="17" spans="1:3" ht="12.75">
      <c r="A17" s="272">
        <v>401162</v>
      </c>
      <c r="B17" s="280" t="s">
        <v>15</v>
      </c>
      <c r="C17" s="267">
        <v>221</v>
      </c>
    </row>
    <row r="18" spans="1:3" ht="12.75">
      <c r="A18" s="272">
        <v>401180</v>
      </c>
      <c r="B18" s="280" t="s">
        <v>300</v>
      </c>
      <c r="C18" s="267">
        <v>1500</v>
      </c>
    </row>
    <row r="19" spans="1:3" ht="12.75">
      <c r="A19" s="272">
        <v>401301</v>
      </c>
      <c r="B19" s="280" t="s">
        <v>262</v>
      </c>
      <c r="C19" s="267">
        <v>225</v>
      </c>
    </row>
    <row r="20" spans="1:3" s="61" customFormat="1" ht="12.75">
      <c r="A20" s="274"/>
      <c r="B20" s="281" t="s">
        <v>170</v>
      </c>
      <c r="C20" s="264">
        <f>SUM(C11:C19)</f>
        <v>60380</v>
      </c>
    </row>
    <row r="21" spans="1:3" ht="12.75">
      <c r="A21" s="277" t="s">
        <v>169</v>
      </c>
      <c r="B21" s="279"/>
      <c r="C21" s="278"/>
    </row>
    <row r="22" spans="1:3" ht="12.75">
      <c r="A22" s="272">
        <v>402120</v>
      </c>
      <c r="B22" s="280" t="s">
        <v>263</v>
      </c>
      <c r="C22" s="267">
        <v>5258</v>
      </c>
    </row>
    <row r="23" spans="1:3" ht="12.75">
      <c r="A23" s="272">
        <v>402156</v>
      </c>
      <c r="B23" s="280" t="s">
        <v>12</v>
      </c>
      <c r="C23" s="267">
        <v>205</v>
      </c>
    </row>
    <row r="24" spans="1:3" ht="12.75">
      <c r="A24" s="272">
        <v>402158</v>
      </c>
      <c r="B24" s="280" t="str">
        <f>+B14</f>
        <v>COMPENSATED BENEFITS</v>
      </c>
      <c r="C24" s="267">
        <v>200</v>
      </c>
    </row>
    <row r="25" spans="1:3" ht="12.75">
      <c r="A25" s="272">
        <v>402160</v>
      </c>
      <c r="B25" s="280" t="s">
        <v>13</v>
      </c>
      <c r="C25" s="267">
        <v>947</v>
      </c>
    </row>
    <row r="26" spans="1:3" ht="12.75">
      <c r="A26" s="272">
        <v>402161</v>
      </c>
      <c r="B26" s="280" t="s">
        <v>14</v>
      </c>
      <c r="C26" s="267">
        <v>400</v>
      </c>
    </row>
    <row r="27" spans="1:3" ht="12.75">
      <c r="A27" s="272">
        <v>402162</v>
      </c>
      <c r="B27" s="280" t="s">
        <v>15</v>
      </c>
      <c r="C27" s="267">
        <v>32</v>
      </c>
    </row>
    <row r="28" spans="1:3" ht="12.75">
      <c r="A28" s="272">
        <v>402180</v>
      </c>
      <c r="B28" s="280" t="s">
        <v>311</v>
      </c>
      <c r="C28" s="267">
        <v>500</v>
      </c>
    </row>
    <row r="29" spans="1:3" ht="12.75">
      <c r="A29" s="272">
        <v>402210</v>
      </c>
      <c r="B29" s="280" t="s">
        <v>19</v>
      </c>
      <c r="C29" s="267">
        <v>1300</v>
      </c>
    </row>
    <row r="30" spans="1:3" ht="12.75">
      <c r="A30" s="272">
        <v>402211</v>
      </c>
      <c r="B30" s="280" t="s">
        <v>20</v>
      </c>
      <c r="C30" s="267">
        <v>500</v>
      </c>
    </row>
    <row r="31" spans="1:3" ht="12.75">
      <c r="A31" s="272">
        <v>402260</v>
      </c>
      <c r="B31" s="280" t="s">
        <v>21</v>
      </c>
      <c r="C31" s="267">
        <v>2000</v>
      </c>
    </row>
    <row r="32" spans="1:3" ht="12.75">
      <c r="A32" s="272">
        <v>402300</v>
      </c>
      <c r="B32" s="280" t="s">
        <v>22</v>
      </c>
      <c r="C32" s="267">
        <v>300</v>
      </c>
    </row>
    <row r="33" spans="1:3" ht="12.75">
      <c r="A33" s="272">
        <v>402311</v>
      </c>
      <c r="B33" s="280" t="s">
        <v>23</v>
      </c>
      <c r="C33" s="267">
        <v>8500</v>
      </c>
    </row>
    <row r="34" spans="1:3" ht="12.75">
      <c r="A34" s="272">
        <v>402313</v>
      </c>
      <c r="B34" s="280" t="s">
        <v>24</v>
      </c>
      <c r="C34" s="267">
        <v>0</v>
      </c>
    </row>
    <row r="35" spans="1:3" ht="12.75">
      <c r="A35" s="272">
        <v>402314</v>
      </c>
      <c r="B35" s="280" t="s">
        <v>25</v>
      </c>
      <c r="C35" s="267">
        <v>9000</v>
      </c>
    </row>
    <row r="36" spans="1:3" ht="12.75">
      <c r="A36" s="272">
        <v>402320</v>
      </c>
      <c r="B36" s="280" t="s">
        <v>26</v>
      </c>
      <c r="C36" s="267">
        <v>1000</v>
      </c>
    </row>
    <row r="37" spans="1:3" ht="12.75">
      <c r="A37" s="272">
        <v>402331</v>
      </c>
      <c r="B37" s="280" t="s">
        <v>27</v>
      </c>
      <c r="C37" s="267">
        <v>50</v>
      </c>
    </row>
    <row r="38" spans="1:3" ht="12.75">
      <c r="A38" s="272">
        <v>402341</v>
      </c>
      <c r="B38" s="280" t="s">
        <v>28</v>
      </c>
      <c r="C38" s="267">
        <v>1500</v>
      </c>
    </row>
    <row r="39" spans="1:3" ht="12.75">
      <c r="A39" s="272">
        <v>402342</v>
      </c>
      <c r="B39" s="280" t="s">
        <v>29</v>
      </c>
      <c r="C39" s="267">
        <v>200</v>
      </c>
    </row>
    <row r="40" spans="1:3" ht="12.75">
      <c r="A40" s="272">
        <v>402374</v>
      </c>
      <c r="B40" s="280" t="s">
        <v>31</v>
      </c>
      <c r="C40" s="267">
        <v>350</v>
      </c>
    </row>
    <row r="41" spans="1:3" ht="12.75">
      <c r="A41" s="272">
        <v>402390</v>
      </c>
      <c r="B41" s="280" t="s">
        <v>313</v>
      </c>
      <c r="C41" s="267">
        <v>200</v>
      </c>
    </row>
    <row r="42" spans="1:3" ht="12.75">
      <c r="A42" s="272">
        <v>402450</v>
      </c>
      <c r="B42" s="280" t="s">
        <v>32</v>
      </c>
      <c r="C42" s="267">
        <v>7500</v>
      </c>
    </row>
    <row r="43" spans="1:3" ht="12.75">
      <c r="A43" s="272">
        <v>402461</v>
      </c>
      <c r="B43" s="280" t="s">
        <v>33</v>
      </c>
      <c r="C43" s="267">
        <v>500</v>
      </c>
    </row>
    <row r="44" spans="1:3" ht="12.75">
      <c r="A44" s="272">
        <v>402750</v>
      </c>
      <c r="B44" s="280" t="s">
        <v>35</v>
      </c>
      <c r="C44" s="282">
        <v>500</v>
      </c>
    </row>
    <row r="45" spans="1:3" s="61" customFormat="1" ht="13.5" thickBot="1">
      <c r="A45" s="284"/>
      <c r="B45" s="283" t="s">
        <v>172</v>
      </c>
      <c r="C45" s="191">
        <f>SUM(C22:C44)</f>
        <v>40942</v>
      </c>
    </row>
    <row r="46" spans="1:3" s="1" customFormat="1" ht="12.75">
      <c r="A46" s="80"/>
      <c r="B46" s="290" t="s">
        <v>7</v>
      </c>
      <c r="C46" s="89">
        <f>+C9+C20+C45</f>
        <v>102572</v>
      </c>
    </row>
    <row r="47" spans="1:3" s="4" customFormat="1" ht="19.5" customHeight="1">
      <c r="A47" s="487" t="s">
        <v>36</v>
      </c>
      <c r="B47" s="487"/>
      <c r="C47" s="487"/>
    </row>
    <row r="48" spans="1:3" ht="12.75">
      <c r="A48" s="285">
        <v>403120</v>
      </c>
      <c r="B48" s="286" t="s">
        <v>37</v>
      </c>
      <c r="C48" s="287">
        <v>0</v>
      </c>
    </row>
    <row r="49" spans="1:3" ht="12.75">
      <c r="A49" s="272">
        <v>403000</v>
      </c>
      <c r="B49" s="273" t="s">
        <v>291</v>
      </c>
      <c r="C49" s="288">
        <v>0</v>
      </c>
    </row>
    <row r="50" spans="1:3" ht="12.75">
      <c r="A50" s="272">
        <v>403158</v>
      </c>
      <c r="B50" s="273" t="s">
        <v>270</v>
      </c>
      <c r="C50" s="288">
        <v>0</v>
      </c>
    </row>
    <row r="51" spans="1:3" ht="12.75">
      <c r="A51" s="272">
        <v>403160</v>
      </c>
      <c r="B51" s="273" t="s">
        <v>13</v>
      </c>
      <c r="C51" s="288">
        <v>0</v>
      </c>
    </row>
    <row r="52" spans="1:3" ht="12.75">
      <c r="A52" s="272">
        <v>403161</v>
      </c>
      <c r="B52" s="273" t="s">
        <v>14</v>
      </c>
      <c r="C52" s="288">
        <v>0</v>
      </c>
    </row>
    <row r="53" spans="1:3" ht="12.75">
      <c r="A53" s="272">
        <v>403162</v>
      </c>
      <c r="B53" s="273" t="s">
        <v>15</v>
      </c>
      <c r="C53" s="288">
        <v>0</v>
      </c>
    </row>
    <row r="54" spans="1:3" ht="12.75">
      <c r="A54" s="272">
        <v>403210</v>
      </c>
      <c r="B54" s="273" t="s">
        <v>38</v>
      </c>
      <c r="C54" s="288">
        <v>0</v>
      </c>
    </row>
    <row r="55" spans="1:3" ht="12.75">
      <c r="A55" s="272">
        <v>403211</v>
      </c>
      <c r="B55" s="273" t="s">
        <v>20</v>
      </c>
      <c r="C55" s="288">
        <v>550</v>
      </c>
    </row>
    <row r="56" spans="1:3" ht="12.75">
      <c r="A56" s="272">
        <v>403320</v>
      </c>
      <c r="B56" s="273" t="s">
        <v>26</v>
      </c>
      <c r="C56" s="288">
        <v>0</v>
      </c>
    </row>
    <row r="57" spans="1:3" ht="12.75">
      <c r="A57" s="272">
        <v>403331</v>
      </c>
      <c r="B57" s="273" t="s">
        <v>27</v>
      </c>
      <c r="C57" s="288">
        <v>0</v>
      </c>
    </row>
    <row r="58" spans="1:3" ht="13.5" thickBot="1">
      <c r="A58" s="289">
        <v>403350</v>
      </c>
      <c r="B58" s="291" t="s">
        <v>39</v>
      </c>
      <c r="C58" s="358">
        <v>0</v>
      </c>
    </row>
    <row r="59" spans="1:3" s="1" customFormat="1" ht="12.75">
      <c r="A59" s="40"/>
      <c r="B59" s="294" t="s">
        <v>7</v>
      </c>
      <c r="C59" s="14">
        <f>SUM(C48:C58)</f>
        <v>550</v>
      </c>
    </row>
    <row r="60" spans="1:3" s="4" customFormat="1" ht="18.75" customHeight="1">
      <c r="A60" s="487" t="s">
        <v>41</v>
      </c>
      <c r="B60" s="487"/>
      <c r="C60" s="487"/>
    </row>
    <row r="61" spans="1:3" ht="12.75">
      <c r="A61" s="285">
        <v>409210</v>
      </c>
      <c r="B61" s="286" t="s">
        <v>38</v>
      </c>
      <c r="C61" s="287">
        <v>500</v>
      </c>
    </row>
    <row r="62" spans="1:3" ht="12.75">
      <c r="A62" s="272">
        <v>409361</v>
      </c>
      <c r="B62" s="273" t="s">
        <v>42</v>
      </c>
      <c r="C62" s="288">
        <v>9000</v>
      </c>
    </row>
    <row r="63" spans="1:3" ht="12.75">
      <c r="A63" s="272">
        <v>409373</v>
      </c>
      <c r="B63" s="273" t="s">
        <v>43</v>
      </c>
      <c r="C63" s="288">
        <v>1200</v>
      </c>
    </row>
    <row r="64" spans="1:3" ht="12.75">
      <c r="A64" s="272">
        <v>409450</v>
      </c>
      <c r="B64" s="273" t="s">
        <v>32</v>
      </c>
      <c r="C64" s="288">
        <v>5000</v>
      </c>
    </row>
    <row r="65" spans="1:3" ht="13.5" thickBot="1">
      <c r="A65" s="289">
        <v>409750</v>
      </c>
      <c r="B65" s="291" t="s">
        <v>45</v>
      </c>
      <c r="C65" s="190">
        <v>500</v>
      </c>
    </row>
    <row r="66" spans="1:3" s="1" customFormat="1" ht="12.75">
      <c r="A66" s="40"/>
      <c r="B66" s="290" t="s">
        <v>7</v>
      </c>
      <c r="C66" s="14">
        <f>SUM(C61:C65)</f>
        <v>16200</v>
      </c>
    </row>
    <row r="67" spans="1:3" s="4" customFormat="1" ht="19.5" customHeight="1">
      <c r="A67" s="487" t="s">
        <v>164</v>
      </c>
      <c r="B67" s="487"/>
      <c r="C67" s="487"/>
    </row>
    <row r="68" spans="1:3" ht="12.75">
      <c r="A68" s="285">
        <v>410130</v>
      </c>
      <c r="B68" s="286" t="s">
        <v>47</v>
      </c>
      <c r="C68" s="287">
        <v>4457</v>
      </c>
    </row>
    <row r="69" spans="1:3" ht="12.75">
      <c r="A69" s="272">
        <v>410161</v>
      </c>
      <c r="B69" s="273" t="s">
        <v>48</v>
      </c>
      <c r="C69" s="288">
        <v>320</v>
      </c>
    </row>
    <row r="70" spans="1:3" ht="12.75">
      <c r="A70" s="272">
        <v>410162</v>
      </c>
      <c r="B70" s="273" t="s">
        <v>15</v>
      </c>
      <c r="C70" s="288">
        <v>110</v>
      </c>
    </row>
    <row r="71" spans="1:3" ht="12.75">
      <c r="A71" s="272">
        <v>410310</v>
      </c>
      <c r="B71" s="273" t="s">
        <v>50</v>
      </c>
      <c r="C71" s="288">
        <v>500</v>
      </c>
    </row>
    <row r="72" spans="1:3" ht="12.75">
      <c r="A72" s="272">
        <v>410315</v>
      </c>
      <c r="B72" s="273" t="s">
        <v>51</v>
      </c>
      <c r="C72" s="288">
        <v>538543</v>
      </c>
    </row>
    <row r="73" spans="1:3" ht="12.75">
      <c r="A73" s="272">
        <v>410380</v>
      </c>
      <c r="B73" s="273" t="s">
        <v>52</v>
      </c>
      <c r="C73" s="288">
        <v>9240</v>
      </c>
    </row>
    <row r="74" spans="1:3" ht="12.75">
      <c r="A74" s="456">
        <v>410450</v>
      </c>
      <c r="B74" s="457" t="s">
        <v>285</v>
      </c>
      <c r="C74" s="288">
        <v>200</v>
      </c>
    </row>
    <row r="75" spans="1:3" ht="13.5" thickBot="1">
      <c r="A75" s="289">
        <v>410530</v>
      </c>
      <c r="B75" s="291" t="s">
        <v>315</v>
      </c>
      <c r="C75" s="190">
        <v>2500</v>
      </c>
    </row>
    <row r="76" spans="1:3" s="1" customFormat="1" ht="12.75">
      <c r="A76" s="40"/>
      <c r="B76" s="290" t="s">
        <v>7</v>
      </c>
      <c r="C76" s="14">
        <f>SUM(C68:C75)</f>
        <v>555870</v>
      </c>
    </row>
    <row r="77" spans="1:3" s="4" customFormat="1" ht="19.5" customHeight="1">
      <c r="A77" s="487" t="s">
        <v>53</v>
      </c>
      <c r="B77" s="487"/>
      <c r="C77" s="487"/>
    </row>
    <row r="78" spans="1:3" ht="12.75">
      <c r="A78" s="285">
        <v>411242</v>
      </c>
      <c r="B78" s="286" t="s">
        <v>269</v>
      </c>
      <c r="C78" s="292">
        <v>3500</v>
      </c>
    </row>
    <row r="79" spans="1:3" ht="12.75">
      <c r="A79" s="272">
        <v>411331</v>
      </c>
      <c r="B79" s="273" t="s">
        <v>244</v>
      </c>
      <c r="C79" s="293">
        <v>0</v>
      </c>
    </row>
    <row r="80" spans="1:3" ht="12.75">
      <c r="A80" s="456">
        <v>411354</v>
      </c>
      <c r="B80" s="457" t="s">
        <v>296</v>
      </c>
      <c r="C80" s="293">
        <v>15000</v>
      </c>
    </row>
    <row r="81" spans="1:3" ht="13.5" thickBot="1">
      <c r="A81" s="289">
        <v>411710</v>
      </c>
      <c r="B81" s="291" t="s">
        <v>243</v>
      </c>
      <c r="C81" s="190">
        <v>0</v>
      </c>
    </row>
    <row r="82" spans="1:3" s="1" customFormat="1" ht="12.75">
      <c r="A82" s="40"/>
      <c r="B82" s="290" t="s">
        <v>7</v>
      </c>
      <c r="C82" s="14">
        <f>SUM(C78:C81)</f>
        <v>18500</v>
      </c>
    </row>
    <row r="83" spans="1:3" s="4" customFormat="1" ht="19.5" customHeight="1">
      <c r="A83" s="487" t="s">
        <v>253</v>
      </c>
      <c r="B83" s="487"/>
      <c r="C83" s="487"/>
    </row>
    <row r="84" spans="1:3" ht="12.75">
      <c r="A84" s="285">
        <v>411363</v>
      </c>
      <c r="B84" s="286" t="s">
        <v>55</v>
      </c>
      <c r="C84" s="292">
        <v>24000</v>
      </c>
    </row>
    <row r="85" spans="1:3" ht="13.5" thickBot="1">
      <c r="A85" s="289">
        <v>411500</v>
      </c>
      <c r="B85" s="291" t="s">
        <v>240</v>
      </c>
      <c r="C85" s="78">
        <v>12000</v>
      </c>
    </row>
    <row r="86" spans="1:3" s="1" customFormat="1" ht="12.75">
      <c r="A86" s="40"/>
      <c r="B86" s="290" t="s">
        <v>7</v>
      </c>
      <c r="C86" s="14">
        <f>+C84+C85</f>
        <v>36000</v>
      </c>
    </row>
    <row r="87" spans="1:3" s="4" customFormat="1" ht="19.5" customHeight="1">
      <c r="A87" s="487" t="s">
        <v>64</v>
      </c>
      <c r="B87" s="487"/>
      <c r="C87" s="487"/>
    </row>
    <row r="88" spans="1:3" ht="12.75">
      <c r="A88" s="285">
        <v>414120</v>
      </c>
      <c r="B88" s="286" t="s">
        <v>65</v>
      </c>
      <c r="C88" s="287">
        <v>15556</v>
      </c>
    </row>
    <row r="89" spans="1:3" ht="12.75">
      <c r="A89" s="373">
        <v>414121</v>
      </c>
      <c r="B89" s="374" t="s">
        <v>287</v>
      </c>
      <c r="C89" s="375">
        <v>5000</v>
      </c>
    </row>
    <row r="90" spans="1:3" ht="15" customHeight="1">
      <c r="A90" s="272">
        <v>414156</v>
      </c>
      <c r="B90" s="273" t="s">
        <v>12</v>
      </c>
      <c r="C90" s="288">
        <v>3912</v>
      </c>
    </row>
    <row r="91" spans="1:3" s="1" customFormat="1" ht="15.75" customHeight="1">
      <c r="A91" s="272">
        <v>414158</v>
      </c>
      <c r="B91" s="273" t="s">
        <v>270</v>
      </c>
      <c r="C91" s="288">
        <v>0</v>
      </c>
    </row>
    <row r="92" spans="1:3" s="4" customFormat="1" ht="13.5" customHeight="1">
      <c r="A92" s="272">
        <v>414160</v>
      </c>
      <c r="B92" s="273" t="s">
        <v>13</v>
      </c>
      <c r="C92" s="288">
        <v>2900</v>
      </c>
    </row>
    <row r="93" spans="1:3" ht="12.75">
      <c r="A93" s="272">
        <v>414161</v>
      </c>
      <c r="B93" s="273" t="s">
        <v>48</v>
      </c>
      <c r="C93" s="288">
        <v>3950</v>
      </c>
    </row>
    <row r="94" spans="1:3" s="1" customFormat="1" ht="12.75">
      <c r="A94" s="272">
        <v>414162</v>
      </c>
      <c r="B94" s="273" t="s">
        <v>15</v>
      </c>
      <c r="C94" s="288">
        <v>700</v>
      </c>
    </row>
    <row r="95" spans="1:3" s="4" customFormat="1" ht="15.75" customHeight="1">
      <c r="A95" s="272">
        <v>414210</v>
      </c>
      <c r="B95" s="273" t="s">
        <v>38</v>
      </c>
      <c r="C95" s="288">
        <v>300</v>
      </c>
    </row>
    <row r="96" spans="1:3" ht="12.75">
      <c r="A96" s="272">
        <v>414211</v>
      </c>
      <c r="B96" s="273" t="s">
        <v>20</v>
      </c>
      <c r="C96" s="288">
        <v>500</v>
      </c>
    </row>
    <row r="97" spans="1:3" ht="12.75">
      <c r="A97" s="272">
        <v>414248</v>
      </c>
      <c r="B97" s="273" t="s">
        <v>309</v>
      </c>
      <c r="C97" s="288">
        <v>22000</v>
      </c>
    </row>
    <row r="98" spans="1:3" ht="12.75">
      <c r="A98" s="272">
        <v>414310</v>
      </c>
      <c r="B98" s="273" t="s">
        <v>316</v>
      </c>
      <c r="C98" s="288">
        <v>30000</v>
      </c>
    </row>
    <row r="99" spans="1:3" ht="12.75">
      <c r="A99" s="272">
        <v>414313</v>
      </c>
      <c r="B99" s="273" t="s">
        <v>24</v>
      </c>
      <c r="C99" s="288">
        <v>8500</v>
      </c>
    </row>
    <row r="100" spans="1:3" ht="12.75">
      <c r="A100" s="272">
        <v>414314</v>
      </c>
      <c r="B100" s="273" t="s">
        <v>25</v>
      </c>
      <c r="C100" s="288">
        <v>8000</v>
      </c>
    </row>
    <row r="101" spans="1:3" ht="12.75">
      <c r="A101" s="272">
        <v>414320</v>
      </c>
      <c r="B101" s="273" t="s">
        <v>26</v>
      </c>
      <c r="C101" s="288">
        <v>900</v>
      </c>
    </row>
    <row r="102" spans="1:3" ht="12.75">
      <c r="A102" s="272">
        <v>414331</v>
      </c>
      <c r="B102" s="273" t="s">
        <v>27</v>
      </c>
      <c r="C102" s="288">
        <v>0</v>
      </c>
    </row>
    <row r="103" spans="1:3" ht="12.75">
      <c r="A103" s="272">
        <v>414341</v>
      </c>
      <c r="B103" s="273" t="s">
        <v>28</v>
      </c>
      <c r="C103" s="288">
        <v>2000</v>
      </c>
    </row>
    <row r="104" spans="1:3" ht="12.75">
      <c r="A104" s="272">
        <v>414342</v>
      </c>
      <c r="B104" s="273" t="s">
        <v>29</v>
      </c>
      <c r="C104" s="288">
        <v>500</v>
      </c>
    </row>
    <row r="105" spans="1:3" ht="13.5" thickBot="1">
      <c r="A105" s="289">
        <v>414450</v>
      </c>
      <c r="B105" s="291" t="s">
        <v>32</v>
      </c>
      <c r="C105" s="78">
        <v>1500</v>
      </c>
    </row>
    <row r="106" spans="1:3" ht="12.75">
      <c r="A106" s="40"/>
      <c r="B106" s="294" t="s">
        <v>7</v>
      </c>
      <c r="C106" s="14">
        <f>SUM(C88:C105)</f>
        <v>106218</v>
      </c>
    </row>
    <row r="107" spans="1:3" ht="18">
      <c r="A107" s="487" t="s">
        <v>306</v>
      </c>
      <c r="B107" s="487"/>
      <c r="C107" s="487"/>
    </row>
    <row r="108" spans="1:3" ht="12.75">
      <c r="A108" s="272">
        <v>459210</v>
      </c>
      <c r="B108" s="464" t="s">
        <v>261</v>
      </c>
      <c r="C108" s="288">
        <v>500</v>
      </c>
    </row>
    <row r="109" spans="1:3" ht="12.75">
      <c r="A109" s="272">
        <v>459340</v>
      </c>
      <c r="B109" s="464" t="s">
        <v>29</v>
      </c>
      <c r="C109" s="288">
        <v>3200</v>
      </c>
    </row>
    <row r="110" spans="1:3" ht="12.75">
      <c r="A110" s="272">
        <v>459450</v>
      </c>
      <c r="B110" s="464" t="s">
        <v>32</v>
      </c>
      <c r="C110" s="288">
        <v>1000</v>
      </c>
    </row>
    <row r="111" spans="1:3" ht="12.75">
      <c r="A111" s="272">
        <v>459480</v>
      </c>
      <c r="B111" s="464" t="s">
        <v>302</v>
      </c>
      <c r="C111" s="288">
        <v>703</v>
      </c>
    </row>
    <row r="112" spans="1:3" ht="12.75">
      <c r="A112" s="272">
        <v>452450</v>
      </c>
      <c r="B112" s="464" t="s">
        <v>307</v>
      </c>
      <c r="C112" s="288">
        <v>4000</v>
      </c>
    </row>
    <row r="113" spans="1:3" ht="12.75">
      <c r="A113" s="272">
        <v>456540</v>
      </c>
      <c r="B113" s="464" t="s">
        <v>241</v>
      </c>
      <c r="C113" s="288">
        <v>2500</v>
      </c>
    </row>
    <row r="114" spans="1:3" ht="13.5" thickBot="1">
      <c r="A114" s="461"/>
      <c r="B114" s="462"/>
      <c r="C114" s="463"/>
    </row>
    <row r="115" spans="1:3" ht="12.75">
      <c r="A115" s="40"/>
      <c r="B115" s="290" t="s">
        <v>7</v>
      </c>
      <c r="C115" s="14">
        <f>SUM(C108:C114)</f>
        <v>11903</v>
      </c>
    </row>
    <row r="116" spans="1:3" ht="18">
      <c r="A116" s="487" t="s">
        <v>61</v>
      </c>
      <c r="B116" s="487"/>
      <c r="C116" s="487"/>
    </row>
    <row r="117" spans="1:3" ht="12.75">
      <c r="A117" s="285">
        <v>412310</v>
      </c>
      <c r="B117" s="286" t="s">
        <v>336</v>
      </c>
      <c r="C117" s="287">
        <v>10000</v>
      </c>
    </row>
    <row r="118" spans="1:3" ht="12.75">
      <c r="A118" s="285">
        <v>415210</v>
      </c>
      <c r="B118" s="286" t="s">
        <v>274</v>
      </c>
      <c r="C118" s="287">
        <v>500</v>
      </c>
    </row>
    <row r="119" spans="1:3" ht="13.5" thickBot="1">
      <c r="A119" s="289">
        <v>415320</v>
      </c>
      <c r="B119" s="291" t="s">
        <v>26</v>
      </c>
      <c r="C119" s="190">
        <v>1558</v>
      </c>
    </row>
    <row r="120" spans="1:3" ht="12.75">
      <c r="A120" s="40"/>
      <c r="B120" s="290" t="s">
        <v>7</v>
      </c>
      <c r="C120" s="14">
        <f>SUM(C117:C119)</f>
        <v>12058</v>
      </c>
    </row>
    <row r="121" spans="1:3" ht="18">
      <c r="A121" s="487" t="s">
        <v>223</v>
      </c>
      <c r="B121" s="487"/>
      <c r="C121" s="487"/>
    </row>
    <row r="122" spans="1:3" ht="12.75">
      <c r="A122" s="285">
        <v>427210</v>
      </c>
      <c r="B122" s="286" t="s">
        <v>71</v>
      </c>
      <c r="C122" s="292">
        <v>4000</v>
      </c>
    </row>
    <row r="123" spans="1:3" s="1" customFormat="1" ht="12.75">
      <c r="A123" s="272">
        <v>427211</v>
      </c>
      <c r="B123" s="273" t="s">
        <v>20</v>
      </c>
      <c r="C123" s="293">
        <v>600</v>
      </c>
    </row>
    <row r="124" spans="1:3" s="4" customFormat="1" ht="13.5" customHeight="1">
      <c r="A124" s="272">
        <v>427314</v>
      </c>
      <c r="B124" s="273" t="s">
        <v>25</v>
      </c>
      <c r="C124" s="293">
        <v>800</v>
      </c>
    </row>
    <row r="125" spans="1:3" ht="12.75">
      <c r="A125" s="272">
        <v>427320</v>
      </c>
      <c r="B125" s="273" t="s">
        <v>26</v>
      </c>
      <c r="C125" s="288">
        <v>400</v>
      </c>
    </row>
    <row r="126" spans="1:3" ht="12.75">
      <c r="A126" s="272">
        <v>427450</v>
      </c>
      <c r="B126" s="273" t="s">
        <v>32</v>
      </c>
      <c r="C126" s="288">
        <v>218000</v>
      </c>
    </row>
    <row r="127" spans="1:3" ht="13.5" thickBot="1">
      <c r="A127" s="289">
        <v>427750</v>
      </c>
      <c r="B127" s="291" t="s">
        <v>73</v>
      </c>
      <c r="C127" s="190">
        <v>0</v>
      </c>
    </row>
    <row r="128" spans="1:3" ht="12.75">
      <c r="A128" s="40"/>
      <c r="B128" s="290" t="s">
        <v>7</v>
      </c>
      <c r="C128" s="14">
        <f>+C122+C123+C124+C125+C126+C127</f>
        <v>223800</v>
      </c>
    </row>
    <row r="129" spans="1:3" ht="18">
      <c r="A129" s="489" t="s">
        <v>265</v>
      </c>
      <c r="B129" s="489"/>
      <c r="C129" s="489"/>
    </row>
    <row r="130" spans="1:3" ht="13.5" thickBot="1">
      <c r="A130" s="295">
        <v>428300</v>
      </c>
      <c r="B130" s="296" t="s">
        <v>32</v>
      </c>
      <c r="C130" s="319">
        <v>500</v>
      </c>
    </row>
    <row r="131" spans="1:3" s="1" customFormat="1" ht="12.75">
      <c r="A131" s="40"/>
      <c r="B131" s="294" t="s">
        <v>7</v>
      </c>
      <c r="C131" s="75">
        <f>+C130</f>
        <v>500</v>
      </c>
    </row>
    <row r="132" spans="1:3" s="4" customFormat="1" ht="19.5" customHeight="1">
      <c r="A132" s="492" t="s">
        <v>74</v>
      </c>
      <c r="B132" s="492"/>
      <c r="C132" s="492"/>
    </row>
    <row r="133" spans="1:3" ht="12.75">
      <c r="A133" s="298" t="s">
        <v>176</v>
      </c>
      <c r="B133" s="299"/>
      <c r="C133" s="300"/>
    </row>
    <row r="134" spans="1:3" s="1" customFormat="1" ht="12.75">
      <c r="A134" s="272">
        <v>430100</v>
      </c>
      <c r="B134" s="273" t="s">
        <v>65</v>
      </c>
      <c r="C134" s="288">
        <v>67236</v>
      </c>
    </row>
    <row r="135" spans="1:3" s="4" customFormat="1" ht="15.75" customHeight="1">
      <c r="A135" s="272">
        <v>430101</v>
      </c>
      <c r="B135" s="273" t="s">
        <v>75</v>
      </c>
      <c r="C135" s="288">
        <v>3000</v>
      </c>
    </row>
    <row r="136" spans="1:3" s="2" customFormat="1" ht="12.75">
      <c r="A136" s="272">
        <v>430156</v>
      </c>
      <c r="B136" s="273" t="s">
        <v>12</v>
      </c>
      <c r="C136" s="288">
        <v>47296</v>
      </c>
    </row>
    <row r="137" spans="1:3" ht="12.75">
      <c r="A137" s="272">
        <v>430158</v>
      </c>
      <c r="B137" s="273" t="s">
        <v>270</v>
      </c>
      <c r="C137" s="288">
        <v>200</v>
      </c>
    </row>
    <row r="138" spans="1:3" ht="12.75">
      <c r="A138" s="272">
        <v>430160</v>
      </c>
      <c r="B138" s="273" t="s">
        <v>13</v>
      </c>
      <c r="C138" s="288">
        <v>12100</v>
      </c>
    </row>
    <row r="139" spans="1:3" ht="12.75">
      <c r="A139" s="272">
        <v>430161</v>
      </c>
      <c r="B139" s="273" t="s">
        <v>264</v>
      </c>
      <c r="C139" s="288">
        <v>5100</v>
      </c>
    </row>
    <row r="140" spans="1:3" ht="12.75">
      <c r="A140" s="272">
        <v>430162</v>
      </c>
      <c r="B140" s="273" t="s">
        <v>15</v>
      </c>
      <c r="C140" s="288">
        <v>520</v>
      </c>
    </row>
    <row r="141" spans="1:3" ht="12.75">
      <c r="A141" s="272">
        <v>430210</v>
      </c>
      <c r="B141" s="273" t="s">
        <v>38</v>
      </c>
      <c r="C141" s="288">
        <v>1000</v>
      </c>
    </row>
    <row r="142" spans="1:3" ht="12.75">
      <c r="A142" s="272">
        <v>430211</v>
      </c>
      <c r="B142" s="273" t="s">
        <v>20</v>
      </c>
      <c r="C142" s="288">
        <v>200</v>
      </c>
    </row>
    <row r="143" spans="1:3" ht="12.75">
      <c r="A143" s="272">
        <v>430238</v>
      </c>
      <c r="B143" s="273" t="s">
        <v>218</v>
      </c>
      <c r="C143" s="288">
        <v>400</v>
      </c>
    </row>
    <row r="144" spans="1:3" ht="12.75">
      <c r="A144" s="272">
        <v>430313</v>
      </c>
      <c r="B144" s="273" t="s">
        <v>24</v>
      </c>
      <c r="C144" s="288">
        <v>4000</v>
      </c>
    </row>
    <row r="145" spans="1:3" ht="12.75">
      <c r="A145" s="272">
        <v>430314</v>
      </c>
      <c r="B145" s="273" t="s">
        <v>25</v>
      </c>
      <c r="C145" s="288">
        <v>1000</v>
      </c>
    </row>
    <row r="146" spans="1:3" ht="12.75">
      <c r="A146" s="272">
        <v>430320</v>
      </c>
      <c r="B146" s="273" t="s">
        <v>26</v>
      </c>
      <c r="C146" s="288">
        <v>1300</v>
      </c>
    </row>
    <row r="147" spans="1:3" ht="12.75">
      <c r="A147" s="272">
        <v>430330</v>
      </c>
      <c r="B147" s="273" t="s">
        <v>27</v>
      </c>
      <c r="C147" s="288">
        <v>0</v>
      </c>
    </row>
    <row r="148" spans="1:3" ht="12.75">
      <c r="A148" s="272">
        <v>430341</v>
      </c>
      <c r="B148" s="273" t="s">
        <v>28</v>
      </c>
      <c r="C148" s="288">
        <v>300</v>
      </c>
    </row>
    <row r="149" spans="1:3" ht="12.75">
      <c r="A149" s="272">
        <v>430450</v>
      </c>
      <c r="B149" s="273" t="s">
        <v>32</v>
      </c>
      <c r="C149" s="288">
        <v>3000</v>
      </c>
    </row>
    <row r="150" spans="1:3" ht="12.75">
      <c r="A150" s="272">
        <v>430460</v>
      </c>
      <c r="B150" s="273" t="s">
        <v>33</v>
      </c>
      <c r="C150" s="288">
        <v>0</v>
      </c>
    </row>
    <row r="151" spans="1:3" ht="12.75">
      <c r="A151" s="272">
        <v>430750</v>
      </c>
      <c r="B151" s="273" t="s">
        <v>233</v>
      </c>
      <c r="C151" s="288">
        <v>2500</v>
      </c>
    </row>
    <row r="152" spans="1:3" ht="12.75">
      <c r="A152" s="301"/>
      <c r="B152" s="302" t="s">
        <v>177</v>
      </c>
      <c r="C152" s="14">
        <f>SUM(C133:C151)</f>
        <v>149152</v>
      </c>
    </row>
    <row r="153" spans="1:3" ht="12.75">
      <c r="A153" s="303" t="s">
        <v>87</v>
      </c>
      <c r="B153" s="286"/>
      <c r="C153" s="292"/>
    </row>
    <row r="154" spans="1:3" s="61" customFormat="1" ht="12.75">
      <c r="A154" s="272">
        <v>432210</v>
      </c>
      <c r="B154" s="273" t="s">
        <v>38</v>
      </c>
      <c r="C154" s="293">
        <v>5000</v>
      </c>
    </row>
    <row r="155" spans="1:3" ht="15.75" customHeight="1">
      <c r="A155" s="272">
        <v>432300</v>
      </c>
      <c r="B155" s="273" t="s">
        <v>32</v>
      </c>
      <c r="C155" s="293">
        <v>200</v>
      </c>
    </row>
    <row r="156" spans="1:3" ht="12.75">
      <c r="A156" s="301"/>
      <c r="B156" s="302" t="s">
        <v>178</v>
      </c>
      <c r="C156" s="14">
        <f>SUM(C154:C155)</f>
        <v>5200</v>
      </c>
    </row>
    <row r="157" spans="1:3" ht="12.75">
      <c r="A157" s="303" t="s">
        <v>179</v>
      </c>
      <c r="B157" s="286"/>
      <c r="C157" s="292"/>
    </row>
    <row r="158" spans="1:3" s="61" customFormat="1" ht="12.75">
      <c r="A158" s="272">
        <v>433210</v>
      </c>
      <c r="B158" s="273" t="s">
        <v>38</v>
      </c>
      <c r="C158" s="288">
        <v>2500</v>
      </c>
    </row>
    <row r="159" spans="1:3" ht="12" customHeight="1">
      <c r="A159" s="272">
        <v>433361</v>
      </c>
      <c r="B159" s="273" t="s">
        <v>180</v>
      </c>
      <c r="C159" s="288">
        <v>320</v>
      </c>
    </row>
    <row r="160" spans="1:3" ht="12.75">
      <c r="A160" s="272">
        <v>433374</v>
      </c>
      <c r="B160" s="273" t="s">
        <v>181</v>
      </c>
      <c r="C160" s="288">
        <v>500</v>
      </c>
    </row>
    <row r="161" spans="1:3" ht="12.75">
      <c r="A161" s="272">
        <v>433375</v>
      </c>
      <c r="B161" s="273" t="s">
        <v>182</v>
      </c>
      <c r="C161" s="288">
        <v>0</v>
      </c>
    </row>
    <row r="162" spans="1:3" ht="12.75">
      <c r="A162" s="301"/>
      <c r="B162" s="302" t="s">
        <v>184</v>
      </c>
      <c r="C162" s="14">
        <f>SUM(C158:C161)</f>
        <v>3320</v>
      </c>
    </row>
    <row r="163" spans="1:3" ht="12.75">
      <c r="A163" s="303" t="s">
        <v>183</v>
      </c>
      <c r="B163" s="286"/>
      <c r="C163" s="292"/>
    </row>
    <row r="164" spans="1:3" s="61" customFormat="1" ht="12.75">
      <c r="A164" s="272">
        <v>434361</v>
      </c>
      <c r="B164" s="273" t="s">
        <v>91</v>
      </c>
      <c r="C164" s="293">
        <v>34500</v>
      </c>
    </row>
    <row r="165" spans="1:3" ht="14.25" customHeight="1">
      <c r="A165" s="301"/>
      <c r="B165" s="302" t="s">
        <v>185</v>
      </c>
      <c r="C165" s="14">
        <f>+C164</f>
        <v>34500</v>
      </c>
    </row>
    <row r="166" spans="1:3" ht="12.75">
      <c r="A166" s="303" t="s">
        <v>191</v>
      </c>
      <c r="B166" s="286"/>
      <c r="C166" s="292"/>
    </row>
    <row r="167" spans="1:3" s="61" customFormat="1" ht="12.75">
      <c r="A167" s="272">
        <v>435210</v>
      </c>
      <c r="B167" s="273" t="s">
        <v>38</v>
      </c>
      <c r="C167" s="293">
        <v>2000</v>
      </c>
    </row>
    <row r="168" spans="1:3" ht="13.5" customHeight="1">
      <c r="A168" s="272">
        <v>435341</v>
      </c>
      <c r="B168" s="273" t="s">
        <v>28</v>
      </c>
      <c r="C168" s="293">
        <v>200</v>
      </c>
    </row>
    <row r="169" spans="1:3" ht="12.75">
      <c r="A169" s="272">
        <v>435450</v>
      </c>
      <c r="B169" s="273" t="s">
        <v>32</v>
      </c>
      <c r="C169" s="293">
        <v>10000</v>
      </c>
    </row>
    <row r="170" spans="1:3" ht="12.75">
      <c r="A170" s="301"/>
      <c r="B170" s="302" t="s">
        <v>192</v>
      </c>
      <c r="C170" s="14">
        <f>SUM(C167:C169)</f>
        <v>12200</v>
      </c>
    </row>
    <row r="171" spans="1:3" ht="12.75">
      <c r="A171" s="303" t="s">
        <v>186</v>
      </c>
      <c r="B171" s="286"/>
      <c r="C171" s="292"/>
    </row>
    <row r="172" spans="1:3" s="61" customFormat="1" ht="12.75">
      <c r="A172" s="272">
        <v>437210</v>
      </c>
      <c r="B172" s="273" t="s">
        <v>38</v>
      </c>
      <c r="C172" s="288">
        <v>250</v>
      </c>
    </row>
    <row r="173" spans="1:3" ht="13.5" customHeight="1">
      <c r="A173" s="272">
        <v>437260</v>
      </c>
      <c r="B173" s="273" t="s">
        <v>79</v>
      </c>
      <c r="C173" s="288">
        <v>250</v>
      </c>
    </row>
    <row r="174" spans="1:3" ht="12.75">
      <c r="A174" s="272">
        <v>437331</v>
      </c>
      <c r="B174" s="273" t="s">
        <v>43</v>
      </c>
      <c r="C174" s="288">
        <v>2000</v>
      </c>
    </row>
    <row r="175" spans="1:3" ht="12.75">
      <c r="A175" s="272">
        <v>437332</v>
      </c>
      <c r="B175" s="273" t="s">
        <v>83</v>
      </c>
      <c r="C175" s="288">
        <v>7000</v>
      </c>
    </row>
    <row r="176" spans="1:3" ht="12.75">
      <c r="A176" s="272">
        <v>437750</v>
      </c>
      <c r="B176" s="273" t="s">
        <v>86</v>
      </c>
      <c r="C176" s="288">
        <v>1000</v>
      </c>
    </row>
    <row r="177" spans="1:3" ht="12.75">
      <c r="A177" s="301"/>
      <c r="B177" s="302" t="s">
        <v>189</v>
      </c>
      <c r="C177" s="14">
        <f>SUM(C172:C176)</f>
        <v>10500</v>
      </c>
    </row>
    <row r="178" spans="1:3" ht="12.75">
      <c r="A178" s="303" t="s">
        <v>187</v>
      </c>
      <c r="B178" s="286"/>
      <c r="C178" s="292"/>
    </row>
    <row r="179" spans="1:3" s="61" customFormat="1" ht="12.75">
      <c r="A179" s="272">
        <v>438210</v>
      </c>
      <c r="B179" s="273" t="s">
        <v>38</v>
      </c>
      <c r="C179" s="293">
        <v>5000</v>
      </c>
    </row>
    <row r="180" spans="1:3" ht="14.25" customHeight="1">
      <c r="A180" s="272">
        <v>438450</v>
      </c>
      <c r="B180" s="273" t="s">
        <v>32</v>
      </c>
      <c r="C180" s="293">
        <v>2500</v>
      </c>
    </row>
    <row r="181" spans="1:3" ht="12.75">
      <c r="A181" s="301"/>
      <c r="B181" s="302" t="s">
        <v>190</v>
      </c>
      <c r="C181" s="14">
        <f>SUM(C179:C180)</f>
        <v>7500</v>
      </c>
    </row>
    <row r="182" spans="1:3" ht="12.75">
      <c r="A182" s="303" t="s">
        <v>188</v>
      </c>
      <c r="B182" s="286"/>
      <c r="C182" s="292"/>
    </row>
    <row r="183" spans="1:3" s="61" customFormat="1" ht="15.75" customHeight="1">
      <c r="A183" s="272">
        <v>439313</v>
      </c>
      <c r="B183" s="273" t="s">
        <v>24</v>
      </c>
      <c r="C183" s="293">
        <v>5000</v>
      </c>
    </row>
    <row r="184" spans="1:3" ht="14.25" customHeight="1">
      <c r="A184" s="272">
        <v>439341</v>
      </c>
      <c r="B184" s="273" t="s">
        <v>28</v>
      </c>
      <c r="C184" s="293">
        <v>1000</v>
      </c>
    </row>
    <row r="185" spans="1:3" ht="12.75">
      <c r="A185" s="272">
        <v>439450</v>
      </c>
      <c r="B185" s="273" t="s">
        <v>32</v>
      </c>
      <c r="C185" s="293">
        <v>4000</v>
      </c>
    </row>
    <row r="186" spans="1:3" ht="13.5" thickBot="1">
      <c r="A186" s="304"/>
      <c r="B186" s="305" t="s">
        <v>190</v>
      </c>
      <c r="C186" s="191">
        <f>SUM(C183:C185)</f>
        <v>10000</v>
      </c>
    </row>
    <row r="187" spans="1:3" ht="12.75">
      <c r="A187" s="40"/>
      <c r="B187" s="290" t="s">
        <v>193</v>
      </c>
      <c r="C187" s="14">
        <f>+C152+C156+C162+C165+C170+C177+C181+C186</f>
        <v>232372</v>
      </c>
    </row>
    <row r="188" spans="1:3" ht="18">
      <c r="A188" s="492" t="s">
        <v>95</v>
      </c>
      <c r="B188" s="492"/>
      <c r="C188" s="492"/>
    </row>
    <row r="189" spans="1:3" ht="12.75">
      <c r="A189" s="303" t="s">
        <v>196</v>
      </c>
      <c r="B189" s="286"/>
      <c r="C189" s="292"/>
    </row>
    <row r="190" spans="1:3" s="61" customFormat="1" ht="12.75">
      <c r="A190" s="272">
        <v>454150</v>
      </c>
      <c r="B190" s="273" t="s">
        <v>197</v>
      </c>
      <c r="C190" s="306">
        <v>13446</v>
      </c>
    </row>
    <row r="191" spans="1:3" ht="14.25" customHeight="1">
      <c r="A191" s="272">
        <v>454156</v>
      </c>
      <c r="B191" s="273" t="s">
        <v>12</v>
      </c>
      <c r="C191" s="306">
        <v>10300</v>
      </c>
    </row>
    <row r="192" spans="1:3" ht="12.75">
      <c r="A192" s="272">
        <v>454158</v>
      </c>
      <c r="B192" s="273" t="s">
        <v>270</v>
      </c>
      <c r="C192" s="306">
        <v>100</v>
      </c>
    </row>
    <row r="193" spans="1:3" ht="12.75">
      <c r="A193" s="272">
        <v>454160</v>
      </c>
      <c r="B193" s="273" t="s">
        <v>18</v>
      </c>
      <c r="C193" s="306">
        <v>2420</v>
      </c>
    </row>
    <row r="194" spans="1:3" ht="12.75">
      <c r="A194" s="272">
        <v>454161</v>
      </c>
      <c r="B194" s="273" t="s">
        <v>48</v>
      </c>
      <c r="C194" s="306">
        <v>1016</v>
      </c>
    </row>
    <row r="195" spans="1:3" ht="12.75">
      <c r="A195" s="272">
        <v>454162</v>
      </c>
      <c r="B195" s="273" t="s">
        <v>15</v>
      </c>
      <c r="C195" s="306">
        <v>125</v>
      </c>
    </row>
    <row r="196" spans="1:3" ht="12.75">
      <c r="A196" s="272">
        <v>454210</v>
      </c>
      <c r="B196" s="273" t="s">
        <v>38</v>
      </c>
      <c r="C196" s="306">
        <v>2500</v>
      </c>
    </row>
    <row r="197" spans="1:3" ht="12.75">
      <c r="A197" s="272">
        <v>454260</v>
      </c>
      <c r="B197" s="273" t="s">
        <v>79</v>
      </c>
      <c r="C197" s="306">
        <v>500</v>
      </c>
    </row>
    <row r="198" spans="1:3" ht="12.75">
      <c r="A198" s="272">
        <v>454314</v>
      </c>
      <c r="B198" s="273" t="s">
        <v>25</v>
      </c>
      <c r="C198" s="306">
        <v>0</v>
      </c>
    </row>
    <row r="199" spans="1:3" ht="12.75">
      <c r="A199" s="272">
        <v>454320</v>
      </c>
      <c r="B199" s="273" t="s">
        <v>26</v>
      </c>
      <c r="C199" s="306">
        <v>480</v>
      </c>
    </row>
    <row r="200" spans="1:3" ht="12.75">
      <c r="A200" s="272">
        <v>454341</v>
      </c>
      <c r="B200" s="273" t="s">
        <v>28</v>
      </c>
      <c r="C200" s="306">
        <v>200</v>
      </c>
    </row>
    <row r="201" spans="1:3" ht="12.75">
      <c r="A201" s="272">
        <v>454361</v>
      </c>
      <c r="B201" s="273" t="s">
        <v>100</v>
      </c>
      <c r="C201" s="306">
        <v>1900</v>
      </c>
    </row>
    <row r="202" spans="1:3" ht="12.75">
      <c r="A202" s="272">
        <v>454366</v>
      </c>
      <c r="B202" s="273" t="s">
        <v>101</v>
      </c>
      <c r="C202" s="306">
        <v>600</v>
      </c>
    </row>
    <row r="203" spans="1:3" ht="12.75">
      <c r="A203" s="272">
        <v>454374</v>
      </c>
      <c r="B203" s="273" t="s">
        <v>43</v>
      </c>
      <c r="C203" s="306">
        <v>3000</v>
      </c>
    </row>
    <row r="204" spans="1:3" ht="12.75" customHeight="1">
      <c r="A204" s="272">
        <v>454450</v>
      </c>
      <c r="B204" s="273" t="s">
        <v>32</v>
      </c>
      <c r="C204" s="306">
        <v>2500</v>
      </c>
    </row>
    <row r="205" spans="1:3" ht="12.75" customHeight="1">
      <c r="A205" s="272">
        <v>454720</v>
      </c>
      <c r="B205" s="273" t="s">
        <v>234</v>
      </c>
      <c r="C205" s="306">
        <v>0</v>
      </c>
    </row>
    <row r="206" spans="1:3" ht="12.75" customHeight="1">
      <c r="A206" s="272">
        <v>454750</v>
      </c>
      <c r="B206" s="273" t="s">
        <v>73</v>
      </c>
      <c r="C206" s="306">
        <v>500</v>
      </c>
    </row>
    <row r="207" spans="1:3" ht="12.75" customHeight="1" thickBot="1">
      <c r="A207" s="304"/>
      <c r="B207" s="305" t="s">
        <v>198</v>
      </c>
      <c r="C207" s="191">
        <f>SUM(C190:C206)</f>
        <v>39587</v>
      </c>
    </row>
    <row r="208" spans="1:3" ht="12.75" customHeight="1">
      <c r="A208" s="40"/>
      <c r="B208" s="290" t="s">
        <v>283</v>
      </c>
      <c r="C208" s="14">
        <f>SUM(C190:C206)</f>
        <v>39587</v>
      </c>
    </row>
    <row r="209" spans="1:3" ht="19.5" customHeight="1">
      <c r="A209" s="487" t="s">
        <v>250</v>
      </c>
      <c r="B209" s="487"/>
      <c r="C209" s="487"/>
    </row>
    <row r="210" spans="1:3" s="61" customFormat="1" ht="12.75" customHeight="1" thickBot="1">
      <c r="A210" s="382">
        <v>465317</v>
      </c>
      <c r="B210" s="383" t="s">
        <v>32</v>
      </c>
      <c r="C210" s="384">
        <v>0</v>
      </c>
    </row>
    <row r="211" spans="1:3" s="1" customFormat="1" ht="12.75">
      <c r="A211" s="40"/>
      <c r="B211" s="294" t="s">
        <v>7</v>
      </c>
      <c r="C211" s="14">
        <f>SUM(C210:C210)</f>
        <v>0</v>
      </c>
    </row>
    <row r="212" spans="1:3" s="4" customFormat="1" ht="18.75" customHeight="1">
      <c r="A212" s="487" t="s">
        <v>165</v>
      </c>
      <c r="B212" s="487"/>
      <c r="C212" s="487"/>
    </row>
    <row r="213" spans="1:3" s="96" customFormat="1" ht="12.75" customHeight="1">
      <c r="A213" s="394">
        <v>471400</v>
      </c>
      <c r="B213" s="395" t="s">
        <v>281</v>
      </c>
      <c r="C213" s="396">
        <v>0</v>
      </c>
    </row>
    <row r="214" spans="1:3" s="96" customFormat="1" ht="18" customHeight="1" thickBot="1">
      <c r="A214" s="391">
        <v>472400</v>
      </c>
      <c r="B214" s="392" t="s">
        <v>282</v>
      </c>
      <c r="C214" s="393">
        <v>0</v>
      </c>
    </row>
    <row r="215" spans="1:3" s="1" customFormat="1" ht="12.75" customHeight="1">
      <c r="A215" s="40"/>
      <c r="B215" s="294" t="s">
        <v>7</v>
      </c>
      <c r="C215" s="14">
        <f>+C213+C214</f>
        <v>0</v>
      </c>
    </row>
    <row r="216" spans="1:3" s="1" customFormat="1" ht="23.25" customHeight="1">
      <c r="A216" s="487" t="s">
        <v>84</v>
      </c>
      <c r="B216" s="487"/>
      <c r="C216" s="487"/>
    </row>
    <row r="217" spans="1:3" s="1" customFormat="1" ht="12.75" customHeight="1">
      <c r="A217" s="285">
        <v>482000</v>
      </c>
      <c r="B217" s="286" t="s">
        <v>222</v>
      </c>
      <c r="C217" s="287">
        <v>400</v>
      </c>
    </row>
    <row r="218" spans="1:3" s="1" customFormat="1" ht="12.75" customHeight="1">
      <c r="A218" s="272">
        <v>484000</v>
      </c>
      <c r="B218" s="273" t="s">
        <v>110</v>
      </c>
      <c r="C218" s="288">
        <v>12500</v>
      </c>
    </row>
    <row r="219" spans="1:3" s="1" customFormat="1" ht="12.75" customHeight="1" thickBot="1">
      <c r="A219" s="289">
        <v>486000</v>
      </c>
      <c r="B219" s="291" t="s">
        <v>111</v>
      </c>
      <c r="C219" s="190">
        <v>31000</v>
      </c>
    </row>
    <row r="220" spans="1:3" s="4" customFormat="1" ht="14.25" customHeight="1">
      <c r="A220" s="80"/>
      <c r="B220" s="290" t="s">
        <v>7</v>
      </c>
      <c r="C220" s="89">
        <f>SUM(C217:C219)</f>
        <v>43900</v>
      </c>
    </row>
    <row r="221" spans="1:3" s="96" customFormat="1" ht="13.5" customHeight="1">
      <c r="A221" s="449"/>
      <c r="B221" s="90"/>
      <c r="C221" s="448"/>
    </row>
    <row r="222" spans="1:3" s="1" customFormat="1" ht="11.25" customHeight="1">
      <c r="A222" s="447"/>
      <c r="B222" s="90"/>
      <c r="C222" s="448"/>
    </row>
    <row r="223" spans="1:3" ht="20.25" customHeight="1">
      <c r="A223" s="489" t="s">
        <v>225</v>
      </c>
      <c r="B223" s="489"/>
      <c r="C223" s="489"/>
    </row>
    <row r="224" spans="1:3" ht="12.75" customHeight="1" thickBot="1">
      <c r="A224" s="295">
        <v>492300</v>
      </c>
      <c r="B224" s="296" t="s">
        <v>275</v>
      </c>
      <c r="C224" s="297">
        <v>20000</v>
      </c>
    </row>
    <row r="225" spans="1:3" s="1" customFormat="1" ht="12.75" customHeight="1">
      <c r="A225" s="40"/>
      <c r="B225" s="294" t="s">
        <v>7</v>
      </c>
      <c r="C225" s="75">
        <f>+C224</f>
        <v>20000</v>
      </c>
    </row>
    <row r="226" spans="1:3" s="1" customFormat="1" ht="12.75" customHeight="1" thickBot="1">
      <c r="A226" s="91"/>
      <c r="B226" s="90"/>
      <c r="C226" s="92"/>
    </row>
    <row r="227" spans="1:3" s="34" customFormat="1" ht="15" customHeight="1" thickBot="1" thickTop="1">
      <c r="A227" s="85"/>
      <c r="B227" s="84" t="s">
        <v>113</v>
      </c>
      <c r="C227" s="16">
        <f>C46+C59+C66+C76+C82+C86+C115+C120+C225+C106+C128+C131+C187+C208+C215+C211+C220</f>
        <v>1420030</v>
      </c>
    </row>
    <row r="228" spans="1:3" ht="18.75" customHeight="1" thickTop="1">
      <c r="A228" s="497" t="s">
        <v>114</v>
      </c>
      <c r="B228" s="497"/>
      <c r="C228" s="497"/>
    </row>
    <row r="229" spans="1:3" s="4" customFormat="1" ht="19.5" customHeight="1">
      <c r="A229" s="496" t="s">
        <v>201</v>
      </c>
      <c r="B229" s="496"/>
      <c r="C229" s="496"/>
    </row>
    <row r="230" spans="1:3" ht="12.75" customHeight="1">
      <c r="A230" s="285">
        <v>301100</v>
      </c>
      <c r="B230" s="286" t="s">
        <v>115</v>
      </c>
      <c r="C230" s="292">
        <v>735500</v>
      </c>
    </row>
    <row r="231" spans="1:4" ht="12.75" customHeight="1">
      <c r="A231" s="272">
        <v>301200</v>
      </c>
      <c r="B231" s="273" t="s">
        <v>116</v>
      </c>
      <c r="C231" s="293">
        <v>21000</v>
      </c>
      <c r="D231" s="73"/>
    </row>
    <row r="232" spans="1:4" ht="12.75" customHeight="1">
      <c r="A232" s="272">
        <v>301300</v>
      </c>
      <c r="B232" s="273" t="s">
        <v>117</v>
      </c>
      <c r="C232" s="293">
        <v>9500</v>
      </c>
      <c r="D232" s="73"/>
    </row>
    <row r="233" spans="1:3" ht="12.75" customHeight="1">
      <c r="A233" s="272">
        <v>301600</v>
      </c>
      <c r="B233" s="273" t="s">
        <v>118</v>
      </c>
      <c r="C233" s="293">
        <v>250</v>
      </c>
    </row>
    <row r="234" spans="1:3" ht="12.75" customHeight="1">
      <c r="A234" s="272">
        <v>305100</v>
      </c>
      <c r="B234" s="273" t="s">
        <v>119</v>
      </c>
      <c r="C234" s="293">
        <v>3500</v>
      </c>
    </row>
    <row r="235" spans="1:3" ht="12.75" customHeight="1">
      <c r="A235" s="272">
        <v>305200</v>
      </c>
      <c r="B235" s="273" t="s">
        <v>120</v>
      </c>
      <c r="C235" s="293">
        <v>200</v>
      </c>
    </row>
    <row r="236" spans="1:3" ht="12.75" customHeight="1">
      <c r="A236" s="272">
        <v>310100</v>
      </c>
      <c r="B236" s="273" t="s">
        <v>124</v>
      </c>
      <c r="C236" s="293">
        <v>28500</v>
      </c>
    </row>
    <row r="237" spans="1:4" ht="12.75" customHeight="1">
      <c r="A237" s="272">
        <v>310210</v>
      </c>
      <c r="B237" s="273" t="s">
        <v>203</v>
      </c>
      <c r="C237" s="293">
        <v>276000</v>
      </c>
      <c r="D237" s="10"/>
    </row>
    <row r="238" spans="1:3" ht="12.75" customHeight="1">
      <c r="A238" s="272">
        <v>310220</v>
      </c>
      <c r="B238" s="273" t="s">
        <v>202</v>
      </c>
      <c r="C238" s="293">
        <v>0</v>
      </c>
    </row>
    <row r="239" spans="1:3" ht="12.75" customHeight="1" thickBot="1">
      <c r="A239" s="289">
        <v>310700</v>
      </c>
      <c r="B239" s="291" t="s">
        <v>126</v>
      </c>
      <c r="C239" s="78">
        <v>0</v>
      </c>
    </row>
    <row r="240" spans="1:3" s="1" customFormat="1" ht="12.75" customHeight="1">
      <c r="A240" s="40"/>
      <c r="B240" s="290" t="s">
        <v>7</v>
      </c>
      <c r="C240" s="14">
        <f>SUM(C230:C239)</f>
        <v>1074450</v>
      </c>
    </row>
    <row r="241" spans="1:3" s="4" customFormat="1" ht="18.75" customHeight="1">
      <c r="A241" s="492" t="s">
        <v>127</v>
      </c>
      <c r="B241" s="492"/>
      <c r="C241" s="492"/>
    </row>
    <row r="242" spans="1:3" ht="12.75" customHeight="1" thickBot="1">
      <c r="A242" s="295">
        <v>321800</v>
      </c>
      <c r="B242" s="296" t="s">
        <v>127</v>
      </c>
      <c r="C242" s="79">
        <v>42000</v>
      </c>
    </row>
    <row r="243" spans="1:3" s="1" customFormat="1" ht="12.75" customHeight="1">
      <c r="A243" s="40"/>
      <c r="B243" s="290" t="s">
        <v>7</v>
      </c>
      <c r="C243" s="14">
        <f>+C242</f>
        <v>42000</v>
      </c>
    </row>
    <row r="244" spans="1:3" s="4" customFormat="1" ht="18.75" customHeight="1">
      <c r="A244" s="492" t="s">
        <v>128</v>
      </c>
      <c r="B244" s="492"/>
      <c r="C244" s="492"/>
    </row>
    <row r="245" spans="1:3" ht="12.75" customHeight="1">
      <c r="A245" s="285">
        <v>331110</v>
      </c>
      <c r="B245" s="286" t="s">
        <v>204</v>
      </c>
      <c r="C245" s="292">
        <v>1200</v>
      </c>
    </row>
    <row r="246" spans="1:3" ht="12.75" customHeight="1">
      <c r="A246" s="272">
        <v>331120</v>
      </c>
      <c r="B246" s="273" t="s">
        <v>205</v>
      </c>
      <c r="C246" s="293">
        <v>20</v>
      </c>
    </row>
    <row r="247" spans="1:3" ht="12.75" customHeight="1">
      <c r="A247" s="272">
        <v>331130</v>
      </c>
      <c r="B247" s="273" t="s">
        <v>247</v>
      </c>
      <c r="C247" s="293">
        <v>10</v>
      </c>
    </row>
    <row r="248" spans="1:3" ht="12.75" customHeight="1">
      <c r="A248" s="272">
        <v>331140</v>
      </c>
      <c r="B248" s="273" t="s">
        <v>206</v>
      </c>
      <c r="C248" s="293">
        <v>30</v>
      </c>
    </row>
    <row r="249" spans="1:3" ht="12.75" customHeight="1">
      <c r="A249" s="272">
        <v>331150</v>
      </c>
      <c r="B249" s="273" t="s">
        <v>219</v>
      </c>
      <c r="C249" s="288">
        <v>50</v>
      </c>
    </row>
    <row r="250" spans="1:3" ht="12.75" customHeight="1">
      <c r="A250" s="272">
        <v>331180</v>
      </c>
      <c r="B250" s="273" t="s">
        <v>207</v>
      </c>
      <c r="C250" s="288">
        <v>100</v>
      </c>
    </row>
    <row r="251" spans="1:3" ht="12.75" customHeight="1">
      <c r="A251" s="272">
        <v>331181</v>
      </c>
      <c r="B251" s="273" t="s">
        <v>208</v>
      </c>
      <c r="C251" s="288">
        <v>50</v>
      </c>
    </row>
    <row r="252" spans="1:3" ht="12.75" customHeight="1" thickBot="1">
      <c r="A252" s="289">
        <v>331190</v>
      </c>
      <c r="B252" s="291" t="s">
        <v>132</v>
      </c>
      <c r="C252" s="358">
        <v>1200</v>
      </c>
    </row>
    <row r="253" spans="1:3" s="1" customFormat="1" ht="12.75" customHeight="1">
      <c r="A253" s="40"/>
      <c r="B253" s="290" t="s">
        <v>7</v>
      </c>
      <c r="C253" s="14">
        <f>SUM(C245:C252)</f>
        <v>2660</v>
      </c>
    </row>
    <row r="254" spans="1:3" s="4" customFormat="1" ht="15.75" customHeight="1">
      <c r="A254" s="492" t="s">
        <v>271</v>
      </c>
      <c r="B254" s="492"/>
      <c r="C254" s="492"/>
    </row>
    <row r="255" spans="1:3" ht="12.75" customHeight="1" thickBot="1">
      <c r="A255" s="295">
        <v>341000</v>
      </c>
      <c r="B255" s="296" t="s">
        <v>136</v>
      </c>
      <c r="C255" s="359">
        <v>5000</v>
      </c>
    </row>
    <row r="256" spans="1:3" s="1" customFormat="1" ht="12.75" customHeight="1">
      <c r="A256" s="40"/>
      <c r="B256" s="290" t="s">
        <v>7</v>
      </c>
      <c r="C256" s="14">
        <f>+C255</f>
        <v>5000</v>
      </c>
    </row>
    <row r="257" spans="1:3" s="4" customFormat="1" ht="18.75" customHeight="1">
      <c r="A257" s="492" t="s">
        <v>137</v>
      </c>
      <c r="B257" s="492"/>
      <c r="C257" s="492"/>
    </row>
    <row r="258" spans="1:3" ht="12.75" customHeight="1">
      <c r="A258" s="285">
        <v>354990</v>
      </c>
      <c r="B258" s="286" t="s">
        <v>142</v>
      </c>
      <c r="C258" s="287">
        <v>13000</v>
      </c>
    </row>
    <row r="259" spans="1:3" ht="12.75" customHeight="1">
      <c r="A259" s="373">
        <v>354040</v>
      </c>
      <c r="B259" s="374" t="s">
        <v>272</v>
      </c>
      <c r="C259" s="375">
        <v>0</v>
      </c>
    </row>
    <row r="260" spans="1:3" ht="12.75" customHeight="1">
      <c r="A260" s="272">
        <v>355010</v>
      </c>
      <c r="B260" s="273" t="s">
        <v>143</v>
      </c>
      <c r="C260" s="403">
        <v>900</v>
      </c>
    </row>
    <row r="261" spans="1:3" ht="12.75" customHeight="1">
      <c r="A261" s="272">
        <v>355080</v>
      </c>
      <c r="B261" s="273" t="s">
        <v>144</v>
      </c>
      <c r="C261" s="288">
        <v>1300</v>
      </c>
    </row>
    <row r="262" spans="1:3" ht="12.75" customHeight="1" thickBot="1">
      <c r="A262" s="289">
        <v>355990</v>
      </c>
      <c r="B262" s="291" t="s">
        <v>239</v>
      </c>
      <c r="C262" s="190">
        <v>12000</v>
      </c>
    </row>
    <row r="263" spans="1:3" s="1" customFormat="1" ht="12.75" customHeight="1">
      <c r="A263" s="40"/>
      <c r="B263" s="290" t="s">
        <v>7</v>
      </c>
      <c r="C263" s="14">
        <f>C258+C259+C260+C261+C262</f>
        <v>27200</v>
      </c>
    </row>
    <row r="264" spans="1:3" s="4" customFormat="1" ht="18.75" customHeight="1">
      <c r="A264" s="492" t="s">
        <v>145</v>
      </c>
      <c r="B264" s="492"/>
      <c r="C264" s="492"/>
    </row>
    <row r="265" spans="1:3" ht="12.75" customHeight="1">
      <c r="A265" s="285">
        <v>361320</v>
      </c>
      <c r="B265" s="286" t="s">
        <v>334</v>
      </c>
      <c r="C265" s="287">
        <v>0</v>
      </c>
    </row>
    <row r="266" spans="1:3" ht="12.75" customHeight="1">
      <c r="A266" s="285">
        <v>361330</v>
      </c>
      <c r="B266" s="286" t="s">
        <v>146</v>
      </c>
      <c r="C266" s="287">
        <v>23000</v>
      </c>
    </row>
    <row r="267" spans="1:3" ht="12.75" customHeight="1">
      <c r="A267" s="373">
        <v>361350</v>
      </c>
      <c r="B267" s="286" t="s">
        <v>312</v>
      </c>
      <c r="C267" s="375">
        <v>0</v>
      </c>
    </row>
    <row r="268" spans="1:3" ht="12.75" customHeight="1">
      <c r="A268" s="272">
        <v>361510</v>
      </c>
      <c r="B268" s="273" t="s">
        <v>220</v>
      </c>
      <c r="C268" s="288">
        <v>0</v>
      </c>
    </row>
    <row r="269" spans="1:3" ht="12.75" customHeight="1">
      <c r="A269" s="272">
        <v>361520</v>
      </c>
      <c r="B269" s="273" t="s">
        <v>221</v>
      </c>
      <c r="C269" s="288">
        <v>0</v>
      </c>
    </row>
    <row r="270" spans="1:3" ht="12.75" customHeight="1">
      <c r="A270" s="272">
        <v>331540</v>
      </c>
      <c r="B270" s="273" t="s">
        <v>209</v>
      </c>
      <c r="C270" s="288">
        <v>0</v>
      </c>
    </row>
    <row r="271" spans="1:3" ht="12.75" customHeight="1">
      <c r="A271" s="272">
        <v>361610</v>
      </c>
      <c r="B271" s="273" t="s">
        <v>210</v>
      </c>
      <c r="C271" s="288">
        <v>75</v>
      </c>
    </row>
    <row r="272" spans="1:3" ht="12.75" customHeight="1">
      <c r="A272" s="272">
        <v>361600</v>
      </c>
      <c r="B272" s="273" t="s">
        <v>211</v>
      </c>
      <c r="C272" s="288">
        <v>0</v>
      </c>
    </row>
    <row r="273" spans="1:3" ht="12.75" customHeight="1">
      <c r="A273" s="272">
        <v>361710</v>
      </c>
      <c r="B273" s="273" t="s">
        <v>230</v>
      </c>
      <c r="C273" s="288">
        <v>10</v>
      </c>
    </row>
    <row r="274" spans="1:3" ht="12.75" customHeight="1">
      <c r="A274" s="272">
        <v>361720</v>
      </c>
      <c r="B274" s="273" t="s">
        <v>231</v>
      </c>
      <c r="C274" s="288">
        <v>50</v>
      </c>
    </row>
    <row r="275" spans="1:3" ht="12.75" customHeight="1">
      <c r="A275" s="272">
        <v>361730</v>
      </c>
      <c r="B275" s="273" t="s">
        <v>235</v>
      </c>
      <c r="C275" s="288">
        <v>110</v>
      </c>
    </row>
    <row r="276" spans="1:3" ht="12.75" customHeight="1">
      <c r="A276" s="272">
        <v>362140</v>
      </c>
      <c r="B276" s="273" t="s">
        <v>149</v>
      </c>
      <c r="C276" s="288">
        <v>2000</v>
      </c>
    </row>
    <row r="277" spans="1:3" ht="12.75" customHeight="1">
      <c r="A277" s="272">
        <v>362410</v>
      </c>
      <c r="B277" s="273" t="s">
        <v>150</v>
      </c>
      <c r="C277" s="288">
        <v>1200</v>
      </c>
    </row>
    <row r="278" spans="1:3" ht="12.75" customHeight="1">
      <c r="A278" s="272">
        <v>362450</v>
      </c>
      <c r="B278" s="273" t="s">
        <v>151</v>
      </c>
      <c r="C278" s="288">
        <v>9000</v>
      </c>
    </row>
    <row r="279" spans="1:3" ht="12.75" customHeight="1">
      <c r="A279" s="272">
        <v>362460</v>
      </c>
      <c r="B279" s="273" t="s">
        <v>152</v>
      </c>
      <c r="C279" s="288">
        <v>2500</v>
      </c>
    </row>
    <row r="280" spans="1:3" ht="12.75" customHeight="1">
      <c r="A280" s="272">
        <v>363110</v>
      </c>
      <c r="B280" s="273" t="s">
        <v>335</v>
      </c>
      <c r="C280" s="288">
        <v>200</v>
      </c>
    </row>
    <row r="281" spans="1:3" ht="12.75" customHeight="1">
      <c r="A281" s="272">
        <v>363210</v>
      </c>
      <c r="B281" s="273" t="s">
        <v>153</v>
      </c>
      <c r="C281" s="288">
        <v>2500</v>
      </c>
    </row>
    <row r="282" spans="1:3" ht="12.75" customHeight="1">
      <c r="A282" s="272">
        <v>363220</v>
      </c>
      <c r="B282" s="273" t="s">
        <v>217</v>
      </c>
      <c r="C282" s="288">
        <v>75</v>
      </c>
    </row>
    <row r="283" spans="1:3" ht="12.75" customHeight="1">
      <c r="A283" s="272">
        <v>363221</v>
      </c>
      <c r="B283" s="273" t="s">
        <v>308</v>
      </c>
      <c r="C283" s="288">
        <v>1500</v>
      </c>
    </row>
    <row r="284" spans="1:3" ht="12.75" customHeight="1">
      <c r="A284" s="272">
        <v>364300</v>
      </c>
      <c r="B284" s="273" t="s">
        <v>154</v>
      </c>
      <c r="C284" s="288">
        <v>209100</v>
      </c>
    </row>
    <row r="285" spans="1:3" ht="12.75" customHeight="1">
      <c r="A285" s="272">
        <v>364310</v>
      </c>
      <c r="B285" s="273" t="s">
        <v>212</v>
      </c>
      <c r="C285" s="288">
        <v>1400</v>
      </c>
    </row>
    <row r="286" spans="1:3" ht="12.75" customHeight="1">
      <c r="A286" s="272">
        <v>364320</v>
      </c>
      <c r="B286" s="273" t="s">
        <v>213</v>
      </c>
      <c r="C286" s="288">
        <v>1200</v>
      </c>
    </row>
    <row r="287" spans="1:3" ht="12.75" customHeight="1">
      <c r="A287" s="272">
        <v>364325</v>
      </c>
      <c r="B287" s="273" t="s">
        <v>226</v>
      </c>
      <c r="C287" s="288">
        <v>10</v>
      </c>
    </row>
    <row r="288" spans="1:3" ht="12.75" customHeight="1">
      <c r="A288" s="272">
        <v>364330</v>
      </c>
      <c r="B288" s="273" t="s">
        <v>214</v>
      </c>
      <c r="C288" s="288">
        <v>60</v>
      </c>
    </row>
    <row r="289" spans="1:3" ht="12.75" customHeight="1">
      <c r="A289" s="307">
        <v>364340</v>
      </c>
      <c r="B289" s="308" t="s">
        <v>258</v>
      </c>
      <c r="C289" s="288">
        <v>1100</v>
      </c>
    </row>
    <row r="290" spans="1:3" ht="12.75" customHeight="1">
      <c r="A290" s="307">
        <v>364500</v>
      </c>
      <c r="B290" s="308" t="s">
        <v>266</v>
      </c>
      <c r="C290" s="288">
        <v>200</v>
      </c>
    </row>
    <row r="291" spans="1:3" ht="12.75" customHeight="1">
      <c r="A291" s="272">
        <v>364600</v>
      </c>
      <c r="B291" s="273" t="s">
        <v>215</v>
      </c>
      <c r="C291" s="288">
        <v>7500</v>
      </c>
    </row>
    <row r="292" spans="1:3" ht="12.75" customHeight="1">
      <c r="A292" s="272">
        <v>364620</v>
      </c>
      <c r="B292" s="273" t="s">
        <v>216</v>
      </c>
      <c r="C292" s="288">
        <v>900</v>
      </c>
    </row>
    <row r="293" spans="1:3" ht="12.75" customHeight="1">
      <c r="A293" s="272">
        <v>367360</v>
      </c>
      <c r="B293" s="273" t="s">
        <v>267</v>
      </c>
      <c r="C293" s="288">
        <v>0</v>
      </c>
    </row>
    <row r="294" spans="1:3" ht="12.75" customHeight="1" thickBot="1">
      <c r="A294" s="289">
        <v>367400</v>
      </c>
      <c r="B294" s="291" t="s">
        <v>246</v>
      </c>
      <c r="C294" s="78">
        <v>30</v>
      </c>
    </row>
    <row r="295" spans="1:3" s="1" customFormat="1" ht="12.75" customHeight="1">
      <c r="A295" s="40"/>
      <c r="B295" s="290" t="s">
        <v>7</v>
      </c>
      <c r="C295" s="14">
        <f>SUM(C265:C294)</f>
        <v>263720</v>
      </c>
    </row>
    <row r="296" spans="1:3" s="4" customFormat="1" ht="18.75" customHeight="1">
      <c r="A296" s="492" t="s">
        <v>157</v>
      </c>
      <c r="B296" s="492"/>
      <c r="C296" s="492"/>
    </row>
    <row r="297" spans="1:3" ht="12.75" customHeight="1">
      <c r="A297" s="285">
        <v>380000</v>
      </c>
      <c r="B297" s="286" t="s">
        <v>158</v>
      </c>
      <c r="C297" s="287">
        <v>1000</v>
      </c>
    </row>
    <row r="298" spans="1:3" ht="12.75" customHeight="1">
      <c r="A298" s="272">
        <v>381000</v>
      </c>
      <c r="B298" s="273" t="s">
        <v>252</v>
      </c>
      <c r="C298" s="288">
        <v>0</v>
      </c>
    </row>
    <row r="299" spans="1:3" ht="12.75" customHeight="1">
      <c r="A299" s="272">
        <v>387000</v>
      </c>
      <c r="B299" s="273" t="s">
        <v>34</v>
      </c>
      <c r="C299" s="288">
        <v>3500</v>
      </c>
    </row>
    <row r="300" spans="1:3" ht="12.75" customHeight="1">
      <c r="A300" s="272">
        <v>391100</v>
      </c>
      <c r="B300" s="273" t="s">
        <v>161</v>
      </c>
      <c r="C300" s="288">
        <v>0</v>
      </c>
    </row>
    <row r="301" spans="1:3" ht="12.75" customHeight="1" thickBot="1">
      <c r="A301" s="289">
        <v>395000</v>
      </c>
      <c r="B301" s="291" t="s">
        <v>238</v>
      </c>
      <c r="C301" s="190">
        <v>500</v>
      </c>
    </row>
    <row r="302" spans="1:3" s="1" customFormat="1" ht="12.75" customHeight="1">
      <c r="A302" s="40"/>
      <c r="B302" s="290" t="s">
        <v>7</v>
      </c>
      <c r="C302" s="14">
        <f>SUM(C297:C301)</f>
        <v>5000</v>
      </c>
    </row>
    <row r="303" ht="12.75" customHeight="1" thickBot="1">
      <c r="C303" s="76"/>
    </row>
    <row r="304" spans="1:3" s="34" customFormat="1" ht="15" customHeight="1" thickBot="1" thickTop="1">
      <c r="A304" s="85"/>
      <c r="B304" s="84" t="s">
        <v>113</v>
      </c>
      <c r="C304" s="16">
        <f>+C240+C243+C253+C256+C263+C295+C302</f>
        <v>1420030</v>
      </c>
    </row>
    <row r="305" ht="12.75" customHeight="1" thickTop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</sheetData>
  <sheetProtection/>
  <mergeCells count="27">
    <mergeCell ref="A223:C223"/>
    <mergeCell ref="A87:C87"/>
    <mergeCell ref="A121:C121"/>
    <mergeCell ref="A212:C212"/>
    <mergeCell ref="A132:C132"/>
    <mergeCell ref="A188:C188"/>
    <mergeCell ref="A107:C107"/>
    <mergeCell ref="A83:C83"/>
    <mergeCell ref="A129:C129"/>
    <mergeCell ref="A77:C77"/>
    <mergeCell ref="A228:C228"/>
    <mergeCell ref="A1:C1"/>
    <mergeCell ref="A47:C47"/>
    <mergeCell ref="A60:C60"/>
    <mergeCell ref="A5:C5"/>
    <mergeCell ref="A2:C2"/>
    <mergeCell ref="A116:C116"/>
    <mergeCell ref="A67:C67"/>
    <mergeCell ref="A209:C209"/>
    <mergeCell ref="A216:C216"/>
    <mergeCell ref="A264:C264"/>
    <mergeCell ref="A296:C296"/>
    <mergeCell ref="A229:C229"/>
    <mergeCell ref="A241:C241"/>
    <mergeCell ref="A244:C244"/>
    <mergeCell ref="A254:C254"/>
    <mergeCell ref="A257:C257"/>
  </mergeCells>
  <printOptions horizontalCentered="1"/>
  <pageMargins left="0.12" right="0.12" top="0.63" bottom="0.25" header="0.12" footer="0.25"/>
  <pageSetup fitToHeight="2" horizontalDpi="360" verticalDpi="360" orientation="portrait" r:id="rId1"/>
  <rowBreaks count="5" manualBreakCount="5">
    <brk id="46" max="255" man="1"/>
    <brk id="86" max="255" man="1"/>
    <brk id="131" max="255" man="1"/>
    <brk id="177" max="255" man="1"/>
    <brk id="263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B33"/>
  <sheetViews>
    <sheetView showGridLines="0" zoomScalePageLayoutView="0" workbookViewId="0" topLeftCell="A4">
      <selection activeCell="B11" sqref="B11"/>
    </sheetView>
  </sheetViews>
  <sheetFormatPr defaultColWidth="9.140625" defaultRowHeight="12.75"/>
  <cols>
    <col min="1" max="1" width="58.421875" style="0" customWidth="1"/>
    <col min="2" max="2" width="14.57421875" style="15" customWidth="1"/>
  </cols>
  <sheetData>
    <row r="1" spans="1:2" s="87" customFormat="1" ht="18">
      <c r="A1" s="7" t="s">
        <v>0</v>
      </c>
      <c r="B1" s="17"/>
    </row>
    <row r="2" spans="1:2" s="86" customFormat="1" ht="30.75" customHeight="1">
      <c r="A2" s="81" t="str">
        <f>+Complete!A2</f>
        <v>2021 BUDGET</v>
      </c>
      <c r="B2" s="88"/>
    </row>
    <row r="3" spans="1:2" s="4" customFormat="1" ht="18.75" customHeight="1">
      <c r="A3" s="496" t="s">
        <v>200</v>
      </c>
      <c r="B3" s="496"/>
    </row>
    <row r="4" spans="1:2" ht="12.75">
      <c r="A4" s="309" t="s">
        <v>8</v>
      </c>
      <c r="B4" s="310">
        <f>+Complete!C46</f>
        <v>102572</v>
      </c>
    </row>
    <row r="5" spans="1:2" ht="12.75">
      <c r="A5" s="311" t="s">
        <v>36</v>
      </c>
      <c r="B5" s="312">
        <f>+Complete!C59</f>
        <v>550</v>
      </c>
    </row>
    <row r="6" spans="1:2" ht="12.75">
      <c r="A6" s="311" t="s">
        <v>41</v>
      </c>
      <c r="B6" s="312">
        <f>+Complete!C66</f>
        <v>16200</v>
      </c>
    </row>
    <row r="7" spans="1:2" ht="12.75">
      <c r="A7" s="311" t="s">
        <v>306</v>
      </c>
      <c r="B7" s="312">
        <f>+Complete!C115</f>
        <v>11903</v>
      </c>
    </row>
    <row r="8" spans="1:2" ht="12.75">
      <c r="A8" s="311" t="s">
        <v>164</v>
      </c>
      <c r="B8" s="312">
        <f>+Complete!C76</f>
        <v>555870</v>
      </c>
    </row>
    <row r="9" spans="1:2" ht="12.75">
      <c r="A9" s="311" t="s">
        <v>53</v>
      </c>
      <c r="B9" s="312">
        <f>+Complete!C82</f>
        <v>18500</v>
      </c>
    </row>
    <row r="10" spans="1:2" ht="12.75">
      <c r="A10" s="311" t="s">
        <v>253</v>
      </c>
      <c r="B10" s="312">
        <f>+Complete!C86</f>
        <v>36000</v>
      </c>
    </row>
    <row r="11" spans="1:2" ht="12.75">
      <c r="A11" s="311" t="s">
        <v>61</v>
      </c>
      <c r="B11" s="312">
        <f>+Complete!C120</f>
        <v>12058</v>
      </c>
    </row>
    <row r="12" spans="1:2" ht="12.75">
      <c r="A12" s="311" t="s">
        <v>63</v>
      </c>
      <c r="B12" s="312">
        <f>+Complete!C225</f>
        <v>20000</v>
      </c>
    </row>
    <row r="13" spans="1:2" ht="12.75">
      <c r="A13" s="311" t="s">
        <v>64</v>
      </c>
      <c r="B13" s="312">
        <f>+Complete!C106</f>
        <v>106218</v>
      </c>
    </row>
    <row r="14" spans="1:2" ht="12.75">
      <c r="A14" s="311" t="s">
        <v>223</v>
      </c>
      <c r="B14" s="312">
        <f>+Complete!C128</f>
        <v>223800</v>
      </c>
    </row>
    <row r="15" spans="1:2" ht="12.75">
      <c r="A15" s="311" t="s">
        <v>265</v>
      </c>
      <c r="B15" s="312">
        <f>+Complete!C131</f>
        <v>500</v>
      </c>
    </row>
    <row r="16" spans="1:2" ht="12.75">
      <c r="A16" s="311" t="s">
        <v>74</v>
      </c>
      <c r="B16" s="312">
        <f>+Complete!C187</f>
        <v>232372</v>
      </c>
    </row>
    <row r="17" spans="1:2" ht="12.75">
      <c r="A17" s="311" t="s">
        <v>95</v>
      </c>
      <c r="B17" s="312">
        <f>+Complete!C208</f>
        <v>39587</v>
      </c>
    </row>
    <row r="18" spans="1:2" ht="12.75">
      <c r="A18" s="311" t="s">
        <v>236</v>
      </c>
      <c r="B18" s="312">
        <f>+Complete!C215</f>
        <v>0</v>
      </c>
    </row>
    <row r="19" spans="1:2" ht="12.75">
      <c r="A19" s="311" t="s">
        <v>250</v>
      </c>
      <c r="B19" s="312">
        <f>+Complete!C211</f>
        <v>0</v>
      </c>
    </row>
    <row r="20" spans="1:2" ht="13.5" thickBot="1">
      <c r="A20" s="315" t="s">
        <v>84</v>
      </c>
      <c r="B20" s="313">
        <f>+Complete!C220</f>
        <v>43900</v>
      </c>
    </row>
    <row r="21" spans="1:2" s="1" customFormat="1" ht="12.75">
      <c r="A21" s="316" t="s">
        <v>7</v>
      </c>
      <c r="B21" s="314">
        <f>SUM(B4:B20)</f>
        <v>1420030</v>
      </c>
    </row>
    <row r="22" spans="1:2" ht="12.75">
      <c r="A22" s="37"/>
      <c r="B22" s="77"/>
    </row>
    <row r="23" spans="1:2" s="4" customFormat="1" ht="18.75" customHeight="1">
      <c r="A23" s="496" t="s">
        <v>114</v>
      </c>
      <c r="B23" s="496"/>
    </row>
    <row r="24" spans="1:2" ht="12.75">
      <c r="A24" s="309" t="s">
        <v>201</v>
      </c>
      <c r="B24" s="310">
        <f>+Complete!C240</f>
        <v>1074450</v>
      </c>
    </row>
    <row r="25" spans="1:2" ht="12.75">
      <c r="A25" s="311" t="s">
        <v>127</v>
      </c>
      <c r="B25" s="312">
        <f>+Complete!C243</f>
        <v>42000</v>
      </c>
    </row>
    <row r="26" spans="1:2" ht="12.75">
      <c r="A26" s="311" t="s">
        <v>128</v>
      </c>
      <c r="B26" s="312">
        <f>+Complete!C253</f>
        <v>2660</v>
      </c>
    </row>
    <row r="27" spans="1:2" ht="12.75">
      <c r="A27" s="311" t="s">
        <v>135</v>
      </c>
      <c r="B27" s="312">
        <f>+Complete!C256</f>
        <v>5000</v>
      </c>
    </row>
    <row r="28" spans="1:2" ht="12.75">
      <c r="A28" s="311" t="s">
        <v>137</v>
      </c>
      <c r="B28" s="312">
        <f>+Complete!C263</f>
        <v>27200</v>
      </c>
    </row>
    <row r="29" spans="1:2" ht="12.75">
      <c r="A29" s="311" t="s">
        <v>145</v>
      </c>
      <c r="B29" s="312">
        <f>+Complete!C295</f>
        <v>263720</v>
      </c>
    </row>
    <row r="30" spans="1:2" ht="13.5" thickBot="1">
      <c r="A30" s="315" t="s">
        <v>157</v>
      </c>
      <c r="B30" s="317">
        <f>+Complete!C302</f>
        <v>5000</v>
      </c>
    </row>
    <row r="31" spans="1:2" s="1" customFormat="1" ht="12.75">
      <c r="A31" s="316" t="s">
        <v>7</v>
      </c>
      <c r="B31" s="314">
        <f>SUM(B24:B30)</f>
        <v>1420030</v>
      </c>
    </row>
    <row r="32" ht="12.75">
      <c r="B32" s="175"/>
    </row>
    <row r="33" ht="12.75">
      <c r="B33" s="175"/>
    </row>
  </sheetData>
  <sheetProtection/>
  <mergeCells count="2">
    <mergeCell ref="A23:B23"/>
    <mergeCell ref="A3:B3"/>
  </mergeCells>
  <printOptions horizontalCentered="1"/>
  <pageMargins left="0.12" right="0.12" top="1.06" bottom="0.25" header="0.12" footer="0.25"/>
  <pageSetup fitToHeight="2" horizontalDpi="360" verticalDpi="3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6"/>
  <sheetViews>
    <sheetView showGridLines="0" zoomScalePageLayoutView="0" workbookViewId="0" topLeftCell="A1">
      <pane xSplit="2" ySplit="4" topLeftCell="C21" activePane="bottomRight" state="frozen"/>
      <selection pane="topLeft" activeCell="I43" sqref="I43"/>
      <selection pane="topRight" activeCell="I43" sqref="I43"/>
      <selection pane="bottomLeft" activeCell="I43" sqref="I43"/>
      <selection pane="bottomRight" activeCell="I45" sqref="I45"/>
    </sheetView>
  </sheetViews>
  <sheetFormatPr defaultColWidth="9.140625" defaultRowHeight="12.75"/>
  <cols>
    <col min="1" max="1" width="11.00390625" style="0" customWidth="1"/>
    <col min="2" max="2" width="36.57421875" style="0" customWidth="1"/>
    <col min="3" max="3" width="11.8515625" style="15" customWidth="1"/>
    <col min="4" max="7" width="11.8515625" style="198" customWidth="1"/>
    <col min="8" max="8" width="11.8515625" style="15" customWidth="1"/>
    <col min="9" max="9" width="10.7109375" style="0" customWidth="1"/>
    <col min="10" max="10" width="14.57421875" style="122" customWidth="1"/>
  </cols>
  <sheetData>
    <row r="1" spans="1:10" ht="18">
      <c r="A1" s="7" t="s">
        <v>339</v>
      </c>
      <c r="B1" s="3"/>
      <c r="C1" s="11"/>
      <c r="D1" s="192"/>
      <c r="E1" s="192"/>
      <c r="F1" s="192"/>
      <c r="G1" s="192"/>
      <c r="H1" s="11"/>
      <c r="I1" s="3"/>
      <c r="J1" s="118"/>
    </row>
    <row r="2" spans="1:10" s="83" customFormat="1" ht="33" customHeight="1" thickBot="1">
      <c r="A2" s="482" t="s">
        <v>8</v>
      </c>
      <c r="B2" s="482"/>
      <c r="C2" s="482"/>
      <c r="D2" s="482"/>
      <c r="E2" s="482"/>
      <c r="F2" s="482"/>
      <c r="G2" s="482"/>
      <c r="H2" s="482"/>
      <c r="I2" s="482"/>
      <c r="J2" s="482"/>
    </row>
    <row r="3" spans="1:10" s="2" customFormat="1" ht="15" customHeight="1" thickTop="1">
      <c r="A3" s="5" t="s">
        <v>2</v>
      </c>
      <c r="B3" s="6"/>
      <c r="C3" s="320">
        <v>2015</v>
      </c>
      <c r="D3" s="320">
        <v>2016</v>
      </c>
      <c r="E3" s="320">
        <v>2017</v>
      </c>
      <c r="F3" s="320">
        <v>2018</v>
      </c>
      <c r="G3" s="320">
        <v>2019</v>
      </c>
      <c r="H3" s="406">
        <v>2020</v>
      </c>
      <c r="I3" s="55" t="s">
        <v>292</v>
      </c>
      <c r="J3" s="108">
        <v>2021</v>
      </c>
    </row>
    <row r="4" spans="1:10" s="107" customFormat="1" ht="15" customHeight="1" thickBot="1">
      <c r="A4" s="104" t="s">
        <v>4</v>
      </c>
      <c r="B4" s="105" t="s">
        <v>5</v>
      </c>
      <c r="C4" s="321" t="s">
        <v>3</v>
      </c>
      <c r="D4" s="321" t="s">
        <v>3</v>
      </c>
      <c r="E4" s="321" t="s">
        <v>3</v>
      </c>
      <c r="F4" s="321" t="s">
        <v>3</v>
      </c>
      <c r="G4" s="321" t="s">
        <v>3</v>
      </c>
      <c r="H4" s="398" t="s">
        <v>6</v>
      </c>
      <c r="I4" s="451">
        <v>44125</v>
      </c>
      <c r="J4" s="109" t="s">
        <v>163</v>
      </c>
    </row>
    <row r="5" spans="1:10" s="2" customFormat="1" ht="13.5" thickTop="1">
      <c r="A5" s="59"/>
      <c r="B5" s="59"/>
      <c r="C5" s="322"/>
      <c r="D5" s="322"/>
      <c r="E5" s="322"/>
      <c r="F5" s="322"/>
      <c r="G5" s="322"/>
      <c r="H5" s="220"/>
      <c r="I5" s="60"/>
      <c r="J5" s="124"/>
    </row>
    <row r="6" spans="1:10" s="130" customFormat="1" ht="15" customHeight="1">
      <c r="A6" s="126" t="s">
        <v>166</v>
      </c>
      <c r="B6" s="127"/>
      <c r="C6" s="323"/>
      <c r="D6" s="323"/>
      <c r="E6" s="323"/>
      <c r="F6" s="323"/>
      <c r="G6" s="323"/>
      <c r="H6" s="221"/>
      <c r="I6" s="128"/>
      <c r="J6" s="129"/>
    </row>
    <row r="7" spans="1:10" s="96" customFormat="1" ht="15" customHeight="1">
      <c r="A7" s="93">
        <v>400301</v>
      </c>
      <c r="B7" s="94" t="s">
        <v>10</v>
      </c>
      <c r="C7" s="324">
        <v>886.82</v>
      </c>
      <c r="D7" s="324">
        <v>886.82</v>
      </c>
      <c r="E7" s="324">
        <v>566.82</v>
      </c>
      <c r="F7" s="324">
        <v>1261.82</v>
      </c>
      <c r="G7" s="324">
        <v>1161.82</v>
      </c>
      <c r="H7" s="407">
        <v>1000</v>
      </c>
      <c r="I7" s="243">
        <v>411.82</v>
      </c>
      <c r="J7" s="246">
        <v>1000</v>
      </c>
    </row>
    <row r="8" spans="1:10" s="96" customFormat="1" ht="15" customHeight="1">
      <c r="A8" s="131">
        <v>400000</v>
      </c>
      <c r="B8" s="475" t="s">
        <v>317</v>
      </c>
      <c r="C8" s="404">
        <v>588.02</v>
      </c>
      <c r="D8" s="404">
        <v>100</v>
      </c>
      <c r="E8" s="404">
        <v>374.04</v>
      </c>
      <c r="F8" s="404">
        <v>225</v>
      </c>
      <c r="G8" s="404">
        <v>0</v>
      </c>
      <c r="H8" s="408">
        <v>250</v>
      </c>
      <c r="I8" s="248">
        <v>0</v>
      </c>
      <c r="J8" s="249">
        <v>250</v>
      </c>
    </row>
    <row r="9" spans="1:10" s="137" customFormat="1" ht="15" customHeight="1">
      <c r="A9" s="133"/>
      <c r="B9" s="134" t="s">
        <v>171</v>
      </c>
      <c r="C9" s="325">
        <f>SUM(C7:C8)</f>
        <v>1474.8400000000001</v>
      </c>
      <c r="D9" s="325">
        <f>SUM(D7:D8)</f>
        <v>986.82</v>
      </c>
      <c r="E9" s="325">
        <f>SUM(E7:E8)</f>
        <v>940.8600000000001</v>
      </c>
      <c r="F9" s="325">
        <f>SUM(F7:F8)</f>
        <v>1486.82</v>
      </c>
      <c r="G9" s="325">
        <f>SUM(G7:G8)</f>
        <v>1161.82</v>
      </c>
      <c r="H9" s="409">
        <f>+H7+H8</f>
        <v>1250</v>
      </c>
      <c r="I9" s="135">
        <f>+I7+I8</f>
        <v>411.82</v>
      </c>
      <c r="J9" s="172">
        <f>+J7+J8</f>
        <v>1250</v>
      </c>
    </row>
    <row r="10" spans="1:10" ht="7.5" customHeight="1">
      <c r="A10" s="62"/>
      <c r="B10" s="48"/>
      <c r="C10" s="326"/>
      <c r="D10" s="326"/>
      <c r="E10" s="326"/>
      <c r="F10" s="326"/>
      <c r="G10" s="326"/>
      <c r="H10" s="410"/>
      <c r="I10" s="63"/>
      <c r="J10" s="125"/>
    </row>
    <row r="11" spans="1:10" s="96" customFormat="1" ht="15" customHeight="1">
      <c r="A11" s="138" t="s">
        <v>167</v>
      </c>
      <c r="B11" s="139"/>
      <c r="C11" s="327"/>
      <c r="D11" s="327"/>
      <c r="E11" s="327"/>
      <c r="F11" s="327"/>
      <c r="G11" s="327"/>
      <c r="H11" s="411"/>
      <c r="I11" s="140"/>
      <c r="J11" s="120"/>
    </row>
    <row r="12" spans="1:10" s="96" customFormat="1" ht="15" customHeight="1">
      <c r="A12" s="93">
        <f>Actuals!A8</f>
        <v>401110</v>
      </c>
      <c r="B12" s="94" t="str">
        <f>Actuals!B8</f>
        <v>SALARY OF MAYOR</v>
      </c>
      <c r="C12" s="324">
        <v>350</v>
      </c>
      <c r="D12" s="324">
        <v>350</v>
      </c>
      <c r="E12" s="324">
        <v>350</v>
      </c>
      <c r="F12" s="324">
        <v>0</v>
      </c>
      <c r="G12" s="324">
        <v>0</v>
      </c>
      <c r="H12" s="407">
        <v>0</v>
      </c>
      <c r="I12" s="243">
        <v>0</v>
      </c>
      <c r="J12" s="246">
        <v>0</v>
      </c>
    </row>
    <row r="13" spans="1:10" s="96" customFormat="1" ht="15" customHeight="1">
      <c r="A13" s="93">
        <f>Actuals!A9</f>
        <v>401120</v>
      </c>
      <c r="B13" s="94" t="s">
        <v>298</v>
      </c>
      <c r="C13" s="328">
        <v>33126.06</v>
      </c>
      <c r="D13" s="328">
        <v>33181.1</v>
      </c>
      <c r="E13" s="328">
        <v>33181.1</v>
      </c>
      <c r="F13" s="328">
        <v>34538.93</v>
      </c>
      <c r="G13" s="328">
        <v>35366.2</v>
      </c>
      <c r="H13" s="407">
        <v>34937</v>
      </c>
      <c r="I13" s="243">
        <v>29092.85</v>
      </c>
      <c r="J13" s="246">
        <v>36044</v>
      </c>
    </row>
    <row r="14" spans="1:10" s="96" customFormat="1" ht="15" customHeight="1">
      <c r="A14" s="93">
        <f>Actuals!A10</f>
        <v>401156</v>
      </c>
      <c r="B14" s="94" t="str">
        <f>Actuals!B10</f>
        <v>HEALTH/HOSPITAL INSURANCE</v>
      </c>
      <c r="C14" s="328">
        <v>11002.14</v>
      </c>
      <c r="D14" s="328">
        <v>10014.77</v>
      </c>
      <c r="E14" s="328">
        <v>10014.77</v>
      </c>
      <c r="F14" s="328">
        <v>8546.26</v>
      </c>
      <c r="G14" s="328">
        <v>12270.51</v>
      </c>
      <c r="H14" s="407">
        <v>12766</v>
      </c>
      <c r="I14" s="243">
        <v>13379.56</v>
      </c>
      <c r="J14" s="246">
        <v>12974</v>
      </c>
    </row>
    <row r="15" spans="1:10" s="96" customFormat="1" ht="15" customHeight="1">
      <c r="A15" s="93">
        <v>401158</v>
      </c>
      <c r="B15" s="94" t="s">
        <v>251</v>
      </c>
      <c r="C15" s="328">
        <v>0</v>
      </c>
      <c r="D15" s="328">
        <v>0</v>
      </c>
      <c r="E15" s="328">
        <v>0</v>
      </c>
      <c r="F15" s="328">
        <v>0</v>
      </c>
      <c r="G15" s="328">
        <v>0</v>
      </c>
      <c r="H15" s="407">
        <v>200</v>
      </c>
      <c r="I15" s="243">
        <v>0</v>
      </c>
      <c r="J15" s="246">
        <v>200</v>
      </c>
    </row>
    <row r="16" spans="1:10" s="96" customFormat="1" ht="15" customHeight="1">
      <c r="A16" s="93">
        <f>Actuals!A11</f>
        <v>401160</v>
      </c>
      <c r="B16" s="94" t="str">
        <f>Actuals!B11</f>
        <v>PENSION CONTRIBUTION</v>
      </c>
      <c r="C16" s="328">
        <v>5963.03</v>
      </c>
      <c r="D16" s="328">
        <v>6107.29</v>
      </c>
      <c r="E16" s="328">
        <v>6107.29</v>
      </c>
      <c r="F16" s="328">
        <v>6448.51</v>
      </c>
      <c r="G16" s="328">
        <v>6625.15</v>
      </c>
      <c r="H16" s="407">
        <v>6232</v>
      </c>
      <c r="I16" s="243">
        <v>3722.42</v>
      </c>
      <c r="J16" s="246">
        <v>6488</v>
      </c>
    </row>
    <row r="17" spans="1:10" s="96" customFormat="1" ht="15" customHeight="1">
      <c r="A17" s="93">
        <f>Actuals!A12</f>
        <v>401161</v>
      </c>
      <c r="B17" s="94" t="str">
        <f>Actuals!B12</f>
        <v>SOCIAL SECURITY TAX "FICA"</v>
      </c>
      <c r="C17" s="328">
        <v>2582.53</v>
      </c>
      <c r="D17" s="328">
        <v>2622.39</v>
      </c>
      <c r="E17" s="328">
        <v>2622.39</v>
      </c>
      <c r="F17" s="328">
        <v>2740.64</v>
      </c>
      <c r="G17" s="328">
        <v>2815.69</v>
      </c>
      <c r="H17" s="407">
        <v>3376</v>
      </c>
      <c r="I17" s="243">
        <v>2189.56</v>
      </c>
      <c r="J17" s="246">
        <v>2728</v>
      </c>
    </row>
    <row r="18" spans="1:10" s="96" customFormat="1" ht="15" customHeight="1">
      <c r="A18" s="93">
        <f>Actuals!A13</f>
        <v>401162</v>
      </c>
      <c r="B18" s="94" t="str">
        <f>Actuals!B13</f>
        <v>UNEMPLOYMENT COMPENSATION</v>
      </c>
      <c r="C18" s="328">
        <v>281.7</v>
      </c>
      <c r="D18" s="328">
        <v>301.07</v>
      </c>
      <c r="E18" s="328">
        <v>301.07</v>
      </c>
      <c r="F18" s="328">
        <v>284.39</v>
      </c>
      <c r="G18" s="328">
        <v>221.58</v>
      </c>
      <c r="H18" s="407">
        <v>514</v>
      </c>
      <c r="I18" s="243">
        <v>215.64</v>
      </c>
      <c r="J18" s="246">
        <v>221</v>
      </c>
    </row>
    <row r="19" spans="1:10" s="96" customFormat="1" ht="15" customHeight="1">
      <c r="A19" s="93">
        <v>401180</v>
      </c>
      <c r="B19" s="94" t="s">
        <v>300</v>
      </c>
      <c r="C19" s="328">
        <v>400.63</v>
      </c>
      <c r="D19" s="328">
        <v>1068.42</v>
      </c>
      <c r="E19" s="328">
        <v>1068.42</v>
      </c>
      <c r="F19" s="328">
        <v>1837.14</v>
      </c>
      <c r="G19" s="328">
        <v>2057.01</v>
      </c>
      <c r="H19" s="407">
        <v>1500</v>
      </c>
      <c r="I19" s="243">
        <v>844.25</v>
      </c>
      <c r="J19" s="246">
        <v>1500</v>
      </c>
    </row>
    <row r="20" spans="1:10" s="96" customFormat="1" ht="15" customHeight="1">
      <c r="A20" s="93">
        <f>Actuals!A14</f>
        <v>401301</v>
      </c>
      <c r="B20" s="94" t="str">
        <f>Actuals!B14</f>
        <v>MEMBERSHIP DUES-MAYOR</v>
      </c>
      <c r="C20" s="397">
        <v>120</v>
      </c>
      <c r="D20" s="397">
        <v>120</v>
      </c>
      <c r="E20" s="397">
        <v>120</v>
      </c>
      <c r="F20" s="397">
        <v>120</v>
      </c>
      <c r="G20" s="397">
        <v>120</v>
      </c>
      <c r="H20" s="407">
        <v>225</v>
      </c>
      <c r="I20" s="243">
        <v>60</v>
      </c>
      <c r="J20" s="246">
        <v>225</v>
      </c>
    </row>
    <row r="21" spans="1:10" s="137" customFormat="1" ht="15" customHeight="1">
      <c r="A21" s="133"/>
      <c r="B21" s="134" t="s">
        <v>170</v>
      </c>
      <c r="C21" s="325">
        <f aca="true" t="shared" si="0" ref="C21:J21">SUM(C12:C20)</f>
        <v>53826.08999999999</v>
      </c>
      <c r="D21" s="325">
        <f t="shared" si="0"/>
        <v>53765.03999999999</v>
      </c>
      <c r="E21" s="325">
        <f t="shared" si="0"/>
        <v>53765.03999999999</v>
      </c>
      <c r="F21" s="325">
        <f t="shared" si="0"/>
        <v>54515.87</v>
      </c>
      <c r="G21" s="325">
        <f t="shared" si="0"/>
        <v>59476.14000000001</v>
      </c>
      <c r="H21" s="409">
        <f t="shared" si="0"/>
        <v>59750</v>
      </c>
      <c r="I21" s="135">
        <f t="shared" si="0"/>
        <v>49504.27999999999</v>
      </c>
      <c r="J21" s="172">
        <f t="shared" si="0"/>
        <v>60380</v>
      </c>
    </row>
    <row r="22" spans="1:10" ht="7.5" customHeight="1">
      <c r="A22" s="62"/>
      <c r="B22" s="48"/>
      <c r="C22" s="326"/>
      <c r="D22" s="326"/>
      <c r="E22" s="326"/>
      <c r="F22" s="326"/>
      <c r="G22" s="326"/>
      <c r="H22" s="410"/>
      <c r="I22" s="63"/>
      <c r="J22" s="125"/>
    </row>
    <row r="23" spans="1:10" s="96" customFormat="1" ht="15" customHeight="1">
      <c r="A23" s="138" t="s">
        <v>169</v>
      </c>
      <c r="B23" s="139"/>
      <c r="C23" s="327"/>
      <c r="D23" s="327"/>
      <c r="E23" s="327"/>
      <c r="F23" s="327"/>
      <c r="G23" s="327"/>
      <c r="H23" s="411"/>
      <c r="I23" s="140"/>
      <c r="J23" s="120"/>
    </row>
    <row r="24" spans="1:10" s="96" customFormat="1" ht="15" customHeight="1">
      <c r="A24" s="93">
        <v>402120</v>
      </c>
      <c r="B24" s="94" t="s">
        <v>299</v>
      </c>
      <c r="C24" s="324">
        <v>4511.15</v>
      </c>
      <c r="D24" s="324">
        <v>4834.55</v>
      </c>
      <c r="E24" s="324">
        <v>4802.15</v>
      </c>
      <c r="F24" s="324">
        <v>4953.98</v>
      </c>
      <c r="G24" s="324">
        <v>5065.6</v>
      </c>
      <c r="H24" s="407">
        <v>5111</v>
      </c>
      <c r="I24" s="243">
        <v>4215.88</v>
      </c>
      <c r="J24" s="246">
        <v>5258</v>
      </c>
    </row>
    <row r="25" spans="1:10" s="96" customFormat="1" ht="15" customHeight="1">
      <c r="A25" s="93">
        <f>Actuals!A16</f>
        <v>402156</v>
      </c>
      <c r="B25" s="94" t="str">
        <f>Actuals!B16</f>
        <v>HEALTH/HOSPITAL INSURANCE</v>
      </c>
      <c r="C25" s="328">
        <v>118.43</v>
      </c>
      <c r="D25" s="328">
        <v>148.55</v>
      </c>
      <c r="E25" s="328">
        <v>155.06</v>
      </c>
      <c r="F25" s="328">
        <v>158.33</v>
      </c>
      <c r="G25" s="328">
        <v>160.92</v>
      </c>
      <c r="H25" s="407">
        <v>161</v>
      </c>
      <c r="I25" s="243">
        <v>137.4</v>
      </c>
      <c r="J25" s="246">
        <v>205</v>
      </c>
    </row>
    <row r="26" spans="1:10" s="96" customFormat="1" ht="15" customHeight="1">
      <c r="A26" s="93">
        <v>402158</v>
      </c>
      <c r="B26" s="94" t="s">
        <v>251</v>
      </c>
      <c r="C26" s="328">
        <v>0</v>
      </c>
      <c r="D26" s="328">
        <v>0</v>
      </c>
      <c r="E26" s="328">
        <v>0</v>
      </c>
      <c r="F26" s="328">
        <v>0</v>
      </c>
      <c r="G26" s="328">
        <v>0</v>
      </c>
      <c r="H26" s="407">
        <v>200</v>
      </c>
      <c r="I26" s="243">
        <v>0</v>
      </c>
      <c r="J26" s="246">
        <v>200</v>
      </c>
    </row>
    <row r="27" spans="1:10" s="96" customFormat="1" ht="15" customHeight="1">
      <c r="A27" s="93">
        <f>Actuals!A17</f>
        <v>402160</v>
      </c>
      <c r="B27" s="94" t="str">
        <f>Actuals!B17</f>
        <v>PENSION CONTRIBUTIONS</v>
      </c>
      <c r="C27" s="328">
        <v>406</v>
      </c>
      <c r="D27" s="328">
        <v>434.78</v>
      </c>
      <c r="E27" s="328">
        <v>432.2</v>
      </c>
      <c r="F27" s="328">
        <v>445.8</v>
      </c>
      <c r="G27" s="328">
        <v>457.86</v>
      </c>
      <c r="H27" s="407">
        <v>858</v>
      </c>
      <c r="I27" s="243">
        <v>256.04</v>
      </c>
      <c r="J27" s="246">
        <v>947</v>
      </c>
    </row>
    <row r="28" spans="1:10" s="96" customFormat="1" ht="15" customHeight="1">
      <c r="A28" s="93">
        <f>Actuals!A18</f>
        <v>402161</v>
      </c>
      <c r="B28" s="94" t="str">
        <f>Actuals!B18</f>
        <v>SOCIAL SECURITY TAX "FICA"</v>
      </c>
      <c r="C28" s="328">
        <v>345.07</v>
      </c>
      <c r="D28" s="328">
        <v>369.66</v>
      </c>
      <c r="E28" s="328">
        <v>367.39</v>
      </c>
      <c r="F28" s="328">
        <v>378.98</v>
      </c>
      <c r="G28" s="328">
        <v>389.18</v>
      </c>
      <c r="H28" s="407">
        <v>478</v>
      </c>
      <c r="I28" s="243">
        <v>309.51</v>
      </c>
      <c r="J28" s="246">
        <v>400</v>
      </c>
    </row>
    <row r="29" spans="1:10" s="96" customFormat="1" ht="15" customHeight="1">
      <c r="A29" s="93">
        <f>Actuals!A19</f>
        <v>402162</v>
      </c>
      <c r="B29" s="94" t="str">
        <f>Actuals!B19</f>
        <v>UNEMPLOYMENT COMPENSATION</v>
      </c>
      <c r="C29" s="328">
        <v>18.92</v>
      </c>
      <c r="D29" s="328">
        <v>19.46</v>
      </c>
      <c r="E29" s="328">
        <v>21.43</v>
      </c>
      <c r="F29" s="328">
        <v>20.14</v>
      </c>
      <c r="G29" s="328">
        <v>15.78</v>
      </c>
      <c r="H29" s="407">
        <v>74</v>
      </c>
      <c r="I29" s="243">
        <v>15.4</v>
      </c>
      <c r="J29" s="246">
        <v>32</v>
      </c>
    </row>
    <row r="30" spans="1:10" s="96" customFormat="1" ht="15" customHeight="1">
      <c r="A30" s="93">
        <v>402180</v>
      </c>
      <c r="B30" s="94" t="s">
        <v>301</v>
      </c>
      <c r="C30" s="328">
        <v>0</v>
      </c>
      <c r="D30" s="328">
        <v>0</v>
      </c>
      <c r="E30" s="328">
        <v>0</v>
      </c>
      <c r="F30" s="328">
        <v>0</v>
      </c>
      <c r="G30" s="328">
        <v>83.19</v>
      </c>
      <c r="H30" s="407">
        <v>500</v>
      </c>
      <c r="I30" s="243">
        <v>108.65</v>
      </c>
      <c r="J30" s="246">
        <v>500</v>
      </c>
    </row>
    <row r="31" spans="1:10" s="96" customFormat="1" ht="15" customHeight="1">
      <c r="A31" s="93">
        <f>Actuals!A20</f>
        <v>402210</v>
      </c>
      <c r="B31" s="94" t="str">
        <f>Actuals!B20</f>
        <v>OFFICE MATERIALS/SUPPLIES</v>
      </c>
      <c r="C31" s="328">
        <v>1602.1</v>
      </c>
      <c r="D31" s="328">
        <v>2152.55</v>
      </c>
      <c r="E31" s="328">
        <v>3018.64</v>
      </c>
      <c r="F31" s="328">
        <v>1787.9</v>
      </c>
      <c r="G31" s="328">
        <v>1599.26</v>
      </c>
      <c r="H31" s="407">
        <v>1300</v>
      </c>
      <c r="I31" s="243">
        <v>1406.6</v>
      </c>
      <c r="J31" s="246">
        <v>1300</v>
      </c>
    </row>
    <row r="32" spans="1:10" s="96" customFormat="1" ht="15" customHeight="1">
      <c r="A32" s="93">
        <f>Actuals!A21</f>
        <v>402211</v>
      </c>
      <c r="B32" s="94" t="str">
        <f>Actuals!B21</f>
        <v>POSTAGE</v>
      </c>
      <c r="C32" s="328">
        <v>699.36</v>
      </c>
      <c r="D32" s="328">
        <v>300</v>
      </c>
      <c r="E32" s="328">
        <v>350</v>
      </c>
      <c r="F32" s="328">
        <v>500</v>
      </c>
      <c r="G32" s="328">
        <v>550</v>
      </c>
      <c r="H32" s="407">
        <v>500</v>
      </c>
      <c r="I32" s="243">
        <v>500</v>
      </c>
      <c r="J32" s="246">
        <v>500</v>
      </c>
    </row>
    <row r="33" spans="1:10" s="96" customFormat="1" ht="15" customHeight="1">
      <c r="A33" s="93">
        <f>Actuals!A22</f>
        <v>402260</v>
      </c>
      <c r="B33" s="94" t="str">
        <f>Actuals!B22</f>
        <v>SMALL TOOLS &amp; MINOR EQUIPMENT</v>
      </c>
      <c r="C33" s="328">
        <v>744.49</v>
      </c>
      <c r="D33" s="328">
        <v>102.78</v>
      </c>
      <c r="E33" s="328">
        <v>0</v>
      </c>
      <c r="F33" s="328">
        <v>0</v>
      </c>
      <c r="G33" s="328">
        <v>99.64</v>
      </c>
      <c r="H33" s="407">
        <v>300</v>
      </c>
      <c r="I33" s="243">
        <v>119.98</v>
      </c>
      <c r="J33" s="246">
        <v>2000</v>
      </c>
    </row>
    <row r="34" spans="1:10" s="96" customFormat="1" ht="15" customHeight="1">
      <c r="A34" s="93">
        <f>Actuals!A23</f>
        <v>402300</v>
      </c>
      <c r="B34" s="94" t="str">
        <f>Actuals!B23</f>
        <v>GENERAL</v>
      </c>
      <c r="C34" s="328">
        <v>333.58</v>
      </c>
      <c r="D34" s="328">
        <v>0</v>
      </c>
      <c r="E34" s="328">
        <v>52.43</v>
      </c>
      <c r="F34" s="328">
        <v>341.55</v>
      </c>
      <c r="G34" s="328">
        <v>84.63</v>
      </c>
      <c r="H34" s="407">
        <v>200</v>
      </c>
      <c r="I34" s="243">
        <v>362.39</v>
      </c>
      <c r="J34" s="246">
        <v>300</v>
      </c>
    </row>
    <row r="35" spans="1:10" s="96" customFormat="1" ht="15" customHeight="1">
      <c r="A35" s="93">
        <f>Actuals!A24</f>
        <v>402311</v>
      </c>
      <c r="B35" s="94" t="str">
        <f>Actuals!B24</f>
        <v>ACCOUNTING/AUDITING SERVICES</v>
      </c>
      <c r="C35" s="328">
        <v>9607.68</v>
      </c>
      <c r="D35" s="328">
        <v>8585</v>
      </c>
      <c r="E35" s="328">
        <v>8414</v>
      </c>
      <c r="F35" s="328">
        <v>8115</v>
      </c>
      <c r="G35" s="328">
        <v>8003.22</v>
      </c>
      <c r="H35" s="407">
        <v>8500</v>
      </c>
      <c r="I35" s="243">
        <v>8150</v>
      </c>
      <c r="J35" s="246">
        <v>8500</v>
      </c>
    </row>
    <row r="36" spans="1:10" s="96" customFormat="1" ht="15" customHeight="1">
      <c r="A36" s="93">
        <f>Actuals!A25</f>
        <v>402313</v>
      </c>
      <c r="B36" s="94" t="str">
        <f>Actuals!B25</f>
        <v>ENGINEERING SERVICES</v>
      </c>
      <c r="C36" s="328">
        <v>0</v>
      </c>
      <c r="D36" s="328">
        <v>0</v>
      </c>
      <c r="E36" s="328">
        <v>0</v>
      </c>
      <c r="F36" s="328">
        <v>0</v>
      </c>
      <c r="G36" s="328">
        <v>0</v>
      </c>
      <c r="H36" s="407">
        <v>0</v>
      </c>
      <c r="I36" s="243">
        <v>0</v>
      </c>
      <c r="J36" s="246">
        <v>0</v>
      </c>
    </row>
    <row r="37" spans="1:10" s="96" customFormat="1" ht="15" customHeight="1">
      <c r="A37" s="93">
        <f>Actuals!A26</f>
        <v>402314</v>
      </c>
      <c r="B37" s="94" t="str">
        <f>Actuals!B26</f>
        <v>LEGAL SERVICES</v>
      </c>
      <c r="C37" s="328">
        <v>4821.4</v>
      </c>
      <c r="D37" s="328">
        <v>15025</v>
      </c>
      <c r="E37" s="328">
        <v>6719</v>
      </c>
      <c r="F37" s="328">
        <v>11102.81</v>
      </c>
      <c r="G37" s="328">
        <v>10198.18</v>
      </c>
      <c r="H37" s="407">
        <v>9000</v>
      </c>
      <c r="I37" s="243">
        <v>6432.26</v>
      </c>
      <c r="J37" s="246">
        <v>9000</v>
      </c>
    </row>
    <row r="38" spans="1:10" s="96" customFormat="1" ht="15" customHeight="1">
      <c r="A38" s="93">
        <v>402320</v>
      </c>
      <c r="B38" s="94" t="str">
        <f>Actuals!B27</f>
        <v>COMMUNICATIONS</v>
      </c>
      <c r="C38" s="328">
        <v>733.18</v>
      </c>
      <c r="D38" s="328">
        <v>994.8</v>
      </c>
      <c r="E38" s="328">
        <v>894.65</v>
      </c>
      <c r="F38" s="328">
        <v>795.08</v>
      </c>
      <c r="G38" s="328">
        <v>975.2</v>
      </c>
      <c r="H38" s="407">
        <v>1000</v>
      </c>
      <c r="I38" s="243">
        <v>3640.21</v>
      </c>
      <c r="J38" s="246">
        <v>1000</v>
      </c>
    </row>
    <row r="39" spans="1:10" s="96" customFormat="1" ht="15" customHeight="1">
      <c r="A39" s="93">
        <f>Actuals!A28</f>
        <v>402331</v>
      </c>
      <c r="B39" s="94" t="str">
        <f>Actuals!B28</f>
        <v>MILEAGE</v>
      </c>
      <c r="C39" s="328">
        <v>0</v>
      </c>
      <c r="D39" s="328">
        <v>114.48</v>
      </c>
      <c r="E39" s="328">
        <v>0</v>
      </c>
      <c r="F39" s="328">
        <v>0</v>
      </c>
      <c r="G39" s="328">
        <v>0</v>
      </c>
      <c r="H39" s="407">
        <v>50</v>
      </c>
      <c r="I39" s="243">
        <v>0</v>
      </c>
      <c r="J39" s="246">
        <v>50</v>
      </c>
    </row>
    <row r="40" spans="1:10" s="96" customFormat="1" ht="15" customHeight="1">
      <c r="A40" s="93">
        <f>Actuals!A29</f>
        <v>402341</v>
      </c>
      <c r="B40" s="94" t="str">
        <f>Actuals!B29</f>
        <v>ADVERTISING</v>
      </c>
      <c r="C40" s="328">
        <v>1108.73</v>
      </c>
      <c r="D40" s="328">
        <v>1421.33</v>
      </c>
      <c r="E40" s="328">
        <v>1400.29</v>
      </c>
      <c r="F40" s="328">
        <v>1523.61</v>
      </c>
      <c r="G40" s="328">
        <v>1617.89</v>
      </c>
      <c r="H40" s="407">
        <v>1500</v>
      </c>
      <c r="I40" s="243">
        <v>774.25</v>
      </c>
      <c r="J40" s="246">
        <v>1500</v>
      </c>
    </row>
    <row r="41" spans="1:10" s="96" customFormat="1" ht="15" customHeight="1">
      <c r="A41" s="93">
        <f>Actuals!A30</f>
        <v>402342</v>
      </c>
      <c r="B41" s="94" t="str">
        <f>Actuals!B30</f>
        <v>PRINTING</v>
      </c>
      <c r="C41" s="328">
        <v>0</v>
      </c>
      <c r="D41" s="328">
        <v>287.66</v>
      </c>
      <c r="E41" s="328">
        <v>0</v>
      </c>
      <c r="F41" s="328">
        <v>0</v>
      </c>
      <c r="G41" s="328">
        <v>0</v>
      </c>
      <c r="H41" s="407">
        <v>200</v>
      </c>
      <c r="I41" s="243">
        <v>0</v>
      </c>
      <c r="J41" s="246">
        <v>200</v>
      </c>
    </row>
    <row r="42" spans="1:10" s="96" customFormat="1" ht="15" customHeight="1">
      <c r="A42" s="93">
        <f>Actuals!A32</f>
        <v>402374</v>
      </c>
      <c r="B42" s="94" t="str">
        <f>Actuals!B32</f>
        <v>MAINTENANCE/REPAIRS EQUIPMENT</v>
      </c>
      <c r="C42" s="328">
        <v>0</v>
      </c>
      <c r="D42" s="328">
        <v>101.25</v>
      </c>
      <c r="E42" s="328">
        <v>170.66</v>
      </c>
      <c r="F42" s="328">
        <v>0</v>
      </c>
      <c r="G42" s="328">
        <v>59.99</v>
      </c>
      <c r="H42" s="407">
        <v>383</v>
      </c>
      <c r="I42" s="243">
        <v>0</v>
      </c>
      <c r="J42" s="246">
        <v>350</v>
      </c>
    </row>
    <row r="43" spans="1:10" s="96" customFormat="1" ht="15" customHeight="1">
      <c r="A43" s="93">
        <v>402390</v>
      </c>
      <c r="B43" s="94" t="s">
        <v>313</v>
      </c>
      <c r="C43" s="328">
        <v>0</v>
      </c>
      <c r="D43" s="328">
        <v>0</v>
      </c>
      <c r="E43" s="328">
        <v>194.94</v>
      </c>
      <c r="F43" s="328">
        <v>334.63</v>
      </c>
      <c r="G43" s="328">
        <v>392.21</v>
      </c>
      <c r="H43" s="407">
        <v>200</v>
      </c>
      <c r="I43" s="243">
        <v>259</v>
      </c>
      <c r="J43" s="246">
        <v>200</v>
      </c>
    </row>
    <row r="44" spans="1:10" s="96" customFormat="1" ht="15" customHeight="1">
      <c r="A44" s="93">
        <f>Actuals!A33</f>
        <v>402450</v>
      </c>
      <c r="B44" s="94" t="str">
        <f>Actuals!B33</f>
        <v>CONTRACTED SERVICES</v>
      </c>
      <c r="C44" s="328">
        <v>4856.06</v>
      </c>
      <c r="D44" s="328">
        <v>19959.75</v>
      </c>
      <c r="E44" s="328">
        <v>11060.23</v>
      </c>
      <c r="F44" s="328">
        <v>8172.09</v>
      </c>
      <c r="G44" s="328">
        <v>9728.17</v>
      </c>
      <c r="H44" s="407">
        <v>7500</v>
      </c>
      <c r="I44" s="243">
        <v>9695.66</v>
      </c>
      <c r="J44" s="246">
        <v>7500</v>
      </c>
    </row>
    <row r="45" spans="1:10" s="96" customFormat="1" ht="15" customHeight="1">
      <c r="A45" s="93">
        <v>402461</v>
      </c>
      <c r="B45" s="94" t="s">
        <v>318</v>
      </c>
      <c r="C45" s="328">
        <v>0</v>
      </c>
      <c r="D45" s="328">
        <v>725</v>
      </c>
      <c r="E45" s="328">
        <v>941</v>
      </c>
      <c r="F45" s="328">
        <v>466</v>
      </c>
      <c r="G45" s="328">
        <v>456</v>
      </c>
      <c r="H45" s="407">
        <v>500</v>
      </c>
      <c r="I45" s="243">
        <v>0</v>
      </c>
      <c r="J45" s="246">
        <v>500</v>
      </c>
    </row>
    <row r="46" spans="1:10" s="96" customFormat="1" ht="15" customHeight="1">
      <c r="A46" s="93">
        <v>402500</v>
      </c>
      <c r="B46" s="94" t="s">
        <v>34</v>
      </c>
      <c r="C46" s="328">
        <v>0</v>
      </c>
      <c r="D46" s="328">
        <v>0</v>
      </c>
      <c r="E46" s="328">
        <v>2500</v>
      </c>
      <c r="F46" s="328">
        <v>0</v>
      </c>
      <c r="G46" s="328">
        <v>0</v>
      </c>
      <c r="H46" s="407">
        <v>0</v>
      </c>
      <c r="I46" s="243">
        <v>0</v>
      </c>
      <c r="J46" s="246">
        <v>0</v>
      </c>
    </row>
    <row r="47" spans="1:10" s="96" customFormat="1" ht="15" customHeight="1">
      <c r="A47" s="113">
        <f>Actuals!A36</f>
        <v>402750</v>
      </c>
      <c r="B47" s="114" t="str">
        <f>Actuals!B36</f>
        <v>MAJOR EQUIPMENT REPLACEMENT</v>
      </c>
      <c r="C47" s="324">
        <v>3119.75</v>
      </c>
      <c r="D47" s="324">
        <v>0</v>
      </c>
      <c r="E47" s="324">
        <v>1104.97</v>
      </c>
      <c r="F47" s="324">
        <v>0</v>
      </c>
      <c r="G47" s="324">
        <v>622.43</v>
      </c>
      <c r="H47" s="412">
        <v>500</v>
      </c>
      <c r="I47" s="255">
        <v>0</v>
      </c>
      <c r="J47" s="256">
        <v>500</v>
      </c>
    </row>
    <row r="48" spans="1:10" s="137" customFormat="1" ht="15" customHeight="1">
      <c r="A48" s="169"/>
      <c r="B48" s="170" t="s">
        <v>172</v>
      </c>
      <c r="C48" s="329">
        <f aca="true" t="shared" si="1" ref="C48:J48">SUM(C24:C47)</f>
        <v>33025.9</v>
      </c>
      <c r="D48" s="329">
        <f t="shared" si="1"/>
        <v>55576.60000000001</v>
      </c>
      <c r="E48" s="329">
        <f t="shared" si="1"/>
        <v>42599.04000000001</v>
      </c>
      <c r="F48" s="329">
        <f t="shared" si="1"/>
        <v>39095.9</v>
      </c>
      <c r="G48" s="329">
        <f t="shared" si="1"/>
        <v>40559.35</v>
      </c>
      <c r="H48" s="413">
        <f t="shared" si="1"/>
        <v>39015</v>
      </c>
      <c r="I48" s="102">
        <f t="shared" si="1"/>
        <v>36383.229999999996</v>
      </c>
      <c r="J48" s="110">
        <f t="shared" si="1"/>
        <v>40942</v>
      </c>
    </row>
    <row r="49" spans="1:10" ht="7.5" customHeight="1" thickBot="1">
      <c r="A49" s="67"/>
      <c r="B49" s="68"/>
      <c r="C49" s="330"/>
      <c r="D49" s="330"/>
      <c r="E49" s="330"/>
      <c r="F49" s="330"/>
      <c r="G49" s="330"/>
      <c r="H49" s="414"/>
      <c r="I49" s="69"/>
      <c r="J49" s="173"/>
    </row>
    <row r="50" spans="1:10" s="103" customFormat="1" ht="15" customHeight="1" thickBot="1">
      <c r="A50" s="141"/>
      <c r="B50" s="142" t="s">
        <v>173</v>
      </c>
      <c r="C50" s="331">
        <f aca="true" t="shared" si="2" ref="C50:J50">+C9+C21+C48</f>
        <v>88326.82999999999</v>
      </c>
      <c r="D50" s="331">
        <f t="shared" si="2"/>
        <v>110328.46</v>
      </c>
      <c r="E50" s="331">
        <f t="shared" si="2"/>
        <v>97304.94</v>
      </c>
      <c r="F50" s="331">
        <f t="shared" si="2"/>
        <v>95098.59</v>
      </c>
      <c r="G50" s="331">
        <f t="shared" si="2"/>
        <v>101197.31</v>
      </c>
      <c r="H50" s="415">
        <f t="shared" si="2"/>
        <v>100015</v>
      </c>
      <c r="I50" s="143">
        <f t="shared" si="2"/>
        <v>86299.32999999999</v>
      </c>
      <c r="J50" s="144">
        <f t="shared" si="2"/>
        <v>102572</v>
      </c>
    </row>
    <row r="51" spans="3:10" ht="12.75">
      <c r="C51" s="218"/>
      <c r="D51" s="332"/>
      <c r="E51" s="332"/>
      <c r="F51" s="332"/>
      <c r="G51" s="332"/>
      <c r="H51" s="218"/>
      <c r="I51" s="10"/>
      <c r="J51" s="123"/>
    </row>
    <row r="52" spans="3:10" ht="12.75">
      <c r="C52" s="218"/>
      <c r="D52" s="332"/>
      <c r="E52" s="332"/>
      <c r="F52" s="332"/>
      <c r="G52" s="332"/>
      <c r="H52" s="218"/>
      <c r="I52" s="10"/>
      <c r="J52" s="161"/>
    </row>
    <row r="53" spans="3:10" ht="12.75">
      <c r="C53" s="218"/>
      <c r="D53" s="332"/>
      <c r="E53" s="332"/>
      <c r="F53" s="332"/>
      <c r="G53" s="332"/>
      <c r="H53" s="218"/>
      <c r="I53" s="10"/>
      <c r="J53" s="123"/>
    </row>
    <row r="54" spans="3:10" ht="12.75">
      <c r="C54" s="218"/>
      <c r="D54" s="332"/>
      <c r="E54" s="332"/>
      <c r="F54" s="332"/>
      <c r="G54" s="332"/>
      <c r="H54" s="218"/>
      <c r="I54" s="10"/>
      <c r="J54" s="123"/>
    </row>
    <row r="55" spans="3:10" ht="12.75">
      <c r="C55" s="218"/>
      <c r="D55" s="332"/>
      <c r="E55" s="332"/>
      <c r="F55" s="332"/>
      <c r="G55" s="332"/>
      <c r="H55" s="218"/>
      <c r="I55" s="10"/>
      <c r="J55" s="123"/>
    </row>
    <row r="56" spans="3:10" ht="12.75">
      <c r="C56" s="218"/>
      <c r="D56" s="332"/>
      <c r="E56" s="332"/>
      <c r="F56" s="332"/>
      <c r="G56" s="332"/>
      <c r="H56" s="218"/>
      <c r="I56" s="10"/>
      <c r="J56" s="123"/>
    </row>
    <row r="57" spans="3:10" ht="12.75">
      <c r="C57" s="218"/>
      <c r="D57" s="332"/>
      <c r="E57" s="332"/>
      <c r="F57" s="332"/>
      <c r="G57" s="332"/>
      <c r="H57" s="218"/>
      <c r="I57" s="10"/>
      <c r="J57" s="123"/>
    </row>
    <row r="58" spans="3:10" ht="12.75">
      <c r="C58" s="218"/>
      <c r="D58" s="332"/>
      <c r="E58" s="332"/>
      <c r="F58" s="332"/>
      <c r="G58" s="332"/>
      <c r="H58" s="218"/>
      <c r="I58" s="10"/>
      <c r="J58" s="123"/>
    </row>
    <row r="59" spans="3:10" ht="12.75">
      <c r="C59" s="218"/>
      <c r="D59" s="332"/>
      <c r="E59" s="332"/>
      <c r="F59" s="332"/>
      <c r="G59" s="332"/>
      <c r="H59" s="218"/>
      <c r="I59" s="10"/>
      <c r="J59" s="123"/>
    </row>
    <row r="60" spans="3:10" ht="12.75">
      <c r="C60" s="218"/>
      <c r="D60" s="332"/>
      <c r="E60" s="332"/>
      <c r="F60" s="332"/>
      <c r="G60" s="332"/>
      <c r="H60" s="218"/>
      <c r="I60" s="10"/>
      <c r="J60" s="123"/>
    </row>
    <row r="61" spans="3:10" ht="12.75">
      <c r="C61" s="218"/>
      <c r="D61" s="332"/>
      <c r="E61" s="332"/>
      <c r="F61" s="332"/>
      <c r="G61" s="332"/>
      <c r="H61" s="218"/>
      <c r="I61" s="10"/>
      <c r="J61" s="123"/>
    </row>
    <row r="62" spans="3:10" ht="12.75">
      <c r="C62" s="218"/>
      <c r="D62" s="332"/>
      <c r="E62" s="332"/>
      <c r="F62" s="332"/>
      <c r="G62" s="332"/>
      <c r="H62" s="218"/>
      <c r="I62" s="10"/>
      <c r="J62" s="123"/>
    </row>
    <row r="63" spans="3:10" ht="12.75">
      <c r="C63" s="218"/>
      <c r="D63" s="332"/>
      <c r="E63" s="332"/>
      <c r="F63" s="332"/>
      <c r="G63" s="332"/>
      <c r="H63" s="218"/>
      <c r="I63" s="10"/>
      <c r="J63" s="123"/>
    </row>
    <row r="64" spans="3:10" ht="12.75">
      <c r="C64" s="218"/>
      <c r="D64" s="332"/>
      <c r="E64" s="332"/>
      <c r="F64" s="332"/>
      <c r="G64" s="332"/>
      <c r="H64" s="218"/>
      <c r="I64" s="10"/>
      <c r="J64" s="123"/>
    </row>
    <row r="65" spans="3:10" ht="12.75">
      <c r="C65" s="218"/>
      <c r="D65" s="332"/>
      <c r="E65" s="332"/>
      <c r="F65" s="332"/>
      <c r="G65" s="332"/>
      <c r="H65" s="218"/>
      <c r="I65" s="10"/>
      <c r="J65" s="123"/>
    </row>
    <row r="66" spans="3:10" ht="12.75">
      <c r="C66" s="218"/>
      <c r="D66" s="332"/>
      <c r="E66" s="332"/>
      <c r="F66" s="332"/>
      <c r="G66" s="332"/>
      <c r="H66" s="218"/>
      <c r="I66" s="10"/>
      <c r="J66" s="123"/>
    </row>
  </sheetData>
  <sheetProtection/>
  <mergeCells count="1">
    <mergeCell ref="A2:J2"/>
  </mergeCells>
  <printOptions horizontalCentered="1"/>
  <pageMargins left="0.48" right="0.12" top="0.25" bottom="0.25" header="0.25" footer="0.25"/>
  <pageSetup fitToHeight="1" fitToWidth="1" horizontalDpi="600" verticalDpi="600" orientation="landscape" scale="7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C89"/>
  <sheetViews>
    <sheetView showGridLines="0" zoomScalePageLayoutView="0" workbookViewId="0" topLeftCell="A1">
      <selection activeCell="C67" sqref="C67"/>
    </sheetView>
  </sheetViews>
  <sheetFormatPr defaultColWidth="9.140625" defaultRowHeight="12.75"/>
  <cols>
    <col min="1" max="1" width="12.28125" style="0" customWidth="1"/>
    <col min="2" max="2" width="58.421875" style="0" customWidth="1"/>
    <col min="3" max="3" width="14.57421875" style="15" customWidth="1"/>
  </cols>
  <sheetData>
    <row r="1" spans="1:3" ht="18">
      <c r="A1" s="483" t="s">
        <v>0</v>
      </c>
      <c r="B1" s="483"/>
      <c r="C1" s="483"/>
    </row>
    <row r="2" spans="1:3" s="83" customFormat="1" ht="18" customHeight="1" thickBot="1">
      <c r="A2" s="482" t="str">
        <f>+Complete!A2</f>
        <v>2021 BUDGET</v>
      </c>
      <c r="B2" s="482"/>
      <c r="C2" s="482"/>
    </row>
    <row r="3" spans="1:3" s="2" customFormat="1" ht="13.5" thickTop="1">
      <c r="A3" s="268" t="s">
        <v>2</v>
      </c>
      <c r="B3" s="269"/>
      <c r="C3" s="74"/>
    </row>
    <row r="4" spans="1:3" s="2" customFormat="1" ht="13.5" thickBot="1">
      <c r="A4" s="270" t="s">
        <v>4</v>
      </c>
      <c r="B4" s="271" t="s">
        <v>5</v>
      </c>
      <c r="C4" s="13" t="s">
        <v>6</v>
      </c>
    </row>
    <row r="5" spans="1:3" s="4" customFormat="1" ht="19.5" customHeight="1" thickTop="1">
      <c r="A5" s="492" t="s">
        <v>74</v>
      </c>
      <c r="B5" s="492"/>
      <c r="C5" s="492"/>
    </row>
    <row r="6" spans="1:3" s="2" customFormat="1" ht="12.75">
      <c r="A6" s="298" t="s">
        <v>176</v>
      </c>
      <c r="B6" s="299"/>
      <c r="C6" s="300"/>
    </row>
    <row r="7" spans="1:3" ht="12.75">
      <c r="A7" s="272">
        <v>430100</v>
      </c>
      <c r="B7" s="273" t="s">
        <v>65</v>
      </c>
      <c r="C7" s="288">
        <f>+Complete!C134</f>
        <v>67236</v>
      </c>
    </row>
    <row r="8" spans="1:3" ht="12.75">
      <c r="A8" s="272">
        <v>430101</v>
      </c>
      <c r="B8" s="273" t="s">
        <v>75</v>
      </c>
      <c r="C8" s="288">
        <f>+Complete!C135</f>
        <v>3000</v>
      </c>
    </row>
    <row r="9" spans="1:3" ht="12.75">
      <c r="A9" s="272">
        <v>430156</v>
      </c>
      <c r="B9" s="273" t="s">
        <v>12</v>
      </c>
      <c r="C9" s="288">
        <f>+Complete!C136</f>
        <v>47296</v>
      </c>
    </row>
    <row r="10" spans="1:3" ht="12.75">
      <c r="A10" s="272">
        <v>430158</v>
      </c>
      <c r="B10" s="273" t="s">
        <v>251</v>
      </c>
      <c r="C10" s="288">
        <f>+Complete!C137</f>
        <v>200</v>
      </c>
    </row>
    <row r="11" spans="1:3" ht="12.75">
      <c r="A11" s="272">
        <v>430160</v>
      </c>
      <c r="B11" s="273" t="s">
        <v>13</v>
      </c>
      <c r="C11" s="288">
        <f>+Complete!C138</f>
        <v>12100</v>
      </c>
    </row>
    <row r="12" spans="1:3" ht="12.75">
      <c r="A12" s="272">
        <v>430161</v>
      </c>
      <c r="B12" s="273" t="s">
        <v>264</v>
      </c>
      <c r="C12" s="288">
        <f>+Complete!C139</f>
        <v>5100</v>
      </c>
    </row>
    <row r="13" spans="1:3" ht="12.75">
      <c r="A13" s="272">
        <v>430162</v>
      </c>
      <c r="B13" s="273" t="s">
        <v>15</v>
      </c>
      <c r="C13" s="288">
        <f>+Complete!C140</f>
        <v>520</v>
      </c>
    </row>
    <row r="14" spans="1:3" ht="12.75">
      <c r="A14" s="272">
        <v>430210</v>
      </c>
      <c r="B14" s="273" t="s">
        <v>38</v>
      </c>
      <c r="C14" s="288">
        <f>+Complete!C141</f>
        <v>1000</v>
      </c>
    </row>
    <row r="15" spans="1:3" ht="12.75">
      <c r="A15" s="272">
        <v>430211</v>
      </c>
      <c r="B15" s="273" t="s">
        <v>20</v>
      </c>
      <c r="C15" s="288">
        <f>+Complete!C142</f>
        <v>200</v>
      </c>
    </row>
    <row r="16" spans="1:3" ht="12.75">
      <c r="A16" s="272">
        <v>430238</v>
      </c>
      <c r="B16" s="273" t="s">
        <v>218</v>
      </c>
      <c r="C16" s="288">
        <f>+Complete!C143</f>
        <v>400</v>
      </c>
    </row>
    <row r="17" spans="1:3" ht="12.75">
      <c r="A17" s="272">
        <v>430313</v>
      </c>
      <c r="B17" s="273" t="s">
        <v>24</v>
      </c>
      <c r="C17" s="288">
        <f>+Complete!C144</f>
        <v>4000</v>
      </c>
    </row>
    <row r="18" spans="1:3" ht="12.75">
      <c r="A18" s="272">
        <v>430314</v>
      </c>
      <c r="B18" s="273" t="s">
        <v>25</v>
      </c>
      <c r="C18" s="288">
        <f>+Complete!C145</f>
        <v>1000</v>
      </c>
    </row>
    <row r="19" spans="1:3" ht="12.75">
      <c r="A19" s="272">
        <v>430320</v>
      </c>
      <c r="B19" s="273" t="s">
        <v>26</v>
      </c>
      <c r="C19" s="288">
        <f>+Complete!C146</f>
        <v>1300</v>
      </c>
    </row>
    <row r="20" spans="1:3" ht="12.75">
      <c r="A20" s="272">
        <v>430330</v>
      </c>
      <c r="B20" s="273" t="s">
        <v>27</v>
      </c>
      <c r="C20" s="288">
        <f>+Complete!C147</f>
        <v>0</v>
      </c>
    </row>
    <row r="21" spans="1:3" ht="12.75">
      <c r="A21" s="272">
        <v>430341</v>
      </c>
      <c r="B21" s="273" t="s">
        <v>28</v>
      </c>
      <c r="C21" s="288">
        <f>+Complete!C148</f>
        <v>300</v>
      </c>
    </row>
    <row r="22" spans="1:3" ht="12.75">
      <c r="A22" s="272">
        <v>430450</v>
      </c>
      <c r="B22" s="273" t="s">
        <v>32</v>
      </c>
      <c r="C22" s="288">
        <f>+Complete!C149</f>
        <v>3000</v>
      </c>
    </row>
    <row r="23" spans="1:3" ht="12.75">
      <c r="A23" s="272">
        <v>430460</v>
      </c>
      <c r="B23" s="273" t="s">
        <v>33</v>
      </c>
      <c r="C23" s="288">
        <f>+Complete!C150</f>
        <v>0</v>
      </c>
    </row>
    <row r="24" spans="1:3" ht="12.75">
      <c r="A24" s="272">
        <v>430750</v>
      </c>
      <c r="B24" s="273" t="s">
        <v>233</v>
      </c>
      <c r="C24" s="288">
        <f>+Complete!C151</f>
        <v>2500</v>
      </c>
    </row>
    <row r="25" spans="1:3" s="61" customFormat="1" ht="12.75">
      <c r="A25" s="301"/>
      <c r="B25" s="302" t="s">
        <v>177</v>
      </c>
      <c r="C25" s="14">
        <f>SUM(C6:C24)</f>
        <v>149152</v>
      </c>
    </row>
    <row r="26" spans="1:3" ht="5.25" customHeight="1">
      <c r="A26" s="62"/>
      <c r="B26" s="48"/>
      <c r="C26" s="76"/>
    </row>
    <row r="27" spans="1:3" ht="12.75">
      <c r="A27" s="303" t="s">
        <v>87</v>
      </c>
      <c r="B27" s="286"/>
      <c r="C27" s="292"/>
    </row>
    <row r="28" spans="1:3" ht="12.75">
      <c r="A28" s="272">
        <v>432210</v>
      </c>
      <c r="B28" s="273" t="s">
        <v>38</v>
      </c>
      <c r="C28" s="293">
        <f>+Complete!C154</f>
        <v>5000</v>
      </c>
    </row>
    <row r="29" spans="1:3" ht="12.75">
      <c r="A29" s="272">
        <v>432300</v>
      </c>
      <c r="B29" s="273" t="s">
        <v>32</v>
      </c>
      <c r="C29" s="293">
        <f>+Complete!C155</f>
        <v>200</v>
      </c>
    </row>
    <row r="30" spans="1:3" s="61" customFormat="1" ht="12.75">
      <c r="A30" s="301"/>
      <c r="B30" s="302" t="s">
        <v>178</v>
      </c>
      <c r="C30" s="14">
        <f>SUM(C28:C29)</f>
        <v>5200</v>
      </c>
    </row>
    <row r="31" spans="1:3" ht="5.25" customHeight="1">
      <c r="A31" s="62"/>
      <c r="B31" s="48"/>
      <c r="C31" s="76"/>
    </row>
    <row r="32" spans="1:3" ht="12.75">
      <c r="A32" s="303" t="s">
        <v>179</v>
      </c>
      <c r="B32" s="286"/>
      <c r="C32" s="292"/>
    </row>
    <row r="33" spans="1:3" ht="12.75">
      <c r="A33" s="272">
        <v>433210</v>
      </c>
      <c r="B33" s="273" t="s">
        <v>38</v>
      </c>
      <c r="C33" s="288">
        <f>+Complete!C158</f>
        <v>2500</v>
      </c>
    </row>
    <row r="34" spans="1:3" ht="12.75">
      <c r="A34" s="272">
        <v>433361</v>
      </c>
      <c r="B34" s="273" t="s">
        <v>180</v>
      </c>
      <c r="C34" s="288">
        <f>+Complete!C159</f>
        <v>320</v>
      </c>
    </row>
    <row r="35" spans="1:3" ht="12.75">
      <c r="A35" s="272">
        <v>433374</v>
      </c>
      <c r="B35" s="273" t="s">
        <v>181</v>
      </c>
      <c r="C35" s="288">
        <f>+Complete!C160</f>
        <v>500</v>
      </c>
    </row>
    <row r="36" spans="1:3" ht="12.75">
      <c r="A36" s="272">
        <v>433375</v>
      </c>
      <c r="B36" s="273" t="s">
        <v>182</v>
      </c>
      <c r="C36" s="288">
        <f>+Complete!C161</f>
        <v>0</v>
      </c>
    </row>
    <row r="37" spans="1:3" s="61" customFormat="1" ht="12.75">
      <c r="A37" s="301"/>
      <c r="B37" s="302" t="s">
        <v>184</v>
      </c>
      <c r="C37" s="14">
        <f>SUM(C33:C36)</f>
        <v>3320</v>
      </c>
    </row>
    <row r="38" spans="1:3" ht="5.25" customHeight="1">
      <c r="A38" s="62"/>
      <c r="B38" s="48"/>
      <c r="C38" s="76"/>
    </row>
    <row r="39" spans="1:3" ht="12.75">
      <c r="A39" s="303" t="s">
        <v>183</v>
      </c>
      <c r="B39" s="286"/>
      <c r="C39" s="292"/>
    </row>
    <row r="40" spans="1:3" ht="12.75">
      <c r="A40" s="272">
        <v>434361</v>
      </c>
      <c r="B40" s="273" t="s">
        <v>91</v>
      </c>
      <c r="C40" s="293">
        <f>+Complete!C164</f>
        <v>34500</v>
      </c>
    </row>
    <row r="41" spans="1:3" s="61" customFormat="1" ht="12.75">
      <c r="A41" s="301"/>
      <c r="B41" s="302" t="s">
        <v>185</v>
      </c>
      <c r="C41" s="14">
        <f>+C40</f>
        <v>34500</v>
      </c>
    </row>
    <row r="42" spans="1:3" ht="5.25" customHeight="1">
      <c r="A42" s="62"/>
      <c r="B42" s="48"/>
      <c r="C42" s="76"/>
    </row>
    <row r="43" spans="1:3" ht="12.75">
      <c r="A43" s="303" t="s">
        <v>191</v>
      </c>
      <c r="B43" s="286"/>
      <c r="C43" s="292"/>
    </row>
    <row r="44" spans="1:3" ht="12.75">
      <c r="A44" s="272">
        <v>435210</v>
      </c>
      <c r="B44" s="273" t="s">
        <v>38</v>
      </c>
      <c r="C44" s="293">
        <f>+Complete!C167</f>
        <v>2000</v>
      </c>
    </row>
    <row r="45" spans="1:3" ht="12.75">
      <c r="A45" s="272">
        <v>435341</v>
      </c>
      <c r="B45" s="273" t="s">
        <v>28</v>
      </c>
      <c r="C45" s="293">
        <f>+Complete!C168</f>
        <v>200</v>
      </c>
    </row>
    <row r="46" spans="1:3" ht="12.75">
      <c r="A46" s="272">
        <v>435450</v>
      </c>
      <c r="B46" s="273" t="s">
        <v>32</v>
      </c>
      <c r="C46" s="293">
        <f>+Complete!C169</f>
        <v>10000</v>
      </c>
    </row>
    <row r="47" spans="1:3" s="61" customFormat="1" ht="12.75">
      <c r="A47" s="301"/>
      <c r="B47" s="302" t="s">
        <v>192</v>
      </c>
      <c r="C47" s="14">
        <f>SUM(C44:C46)</f>
        <v>12200</v>
      </c>
    </row>
    <row r="48" spans="1:3" ht="5.25" customHeight="1">
      <c r="A48" s="62"/>
      <c r="B48" s="48"/>
      <c r="C48" s="76"/>
    </row>
    <row r="49" spans="1:3" ht="12.75">
      <c r="A49" s="303" t="s">
        <v>186</v>
      </c>
      <c r="B49" s="286"/>
      <c r="C49" s="292"/>
    </row>
    <row r="50" spans="1:3" ht="12.75">
      <c r="A50" s="272">
        <v>437210</v>
      </c>
      <c r="B50" s="273" t="s">
        <v>38</v>
      </c>
      <c r="C50" s="288">
        <f>+Complete!C172</f>
        <v>250</v>
      </c>
    </row>
    <row r="51" spans="1:3" ht="12.75">
      <c r="A51" s="272">
        <v>437260</v>
      </c>
      <c r="B51" s="273" t="s">
        <v>79</v>
      </c>
      <c r="C51" s="288">
        <f>+Complete!C173</f>
        <v>250</v>
      </c>
    </row>
    <row r="52" spans="1:3" ht="12.75">
      <c r="A52" s="272">
        <v>437331</v>
      </c>
      <c r="B52" s="273" t="s">
        <v>43</v>
      </c>
      <c r="C52" s="288">
        <f>+Complete!C174</f>
        <v>2000</v>
      </c>
    </row>
    <row r="53" spans="1:3" ht="12.75">
      <c r="A53" s="272">
        <v>437332</v>
      </c>
      <c r="B53" s="273" t="s">
        <v>83</v>
      </c>
      <c r="C53" s="288">
        <f>+Complete!C175</f>
        <v>7000</v>
      </c>
    </row>
    <row r="54" spans="1:3" ht="12.75">
      <c r="A54" s="272">
        <v>437750</v>
      </c>
      <c r="B54" s="273" t="s">
        <v>86</v>
      </c>
      <c r="C54" s="288">
        <f>+Complete!C176</f>
        <v>1000</v>
      </c>
    </row>
    <row r="55" spans="1:3" s="61" customFormat="1" ht="12.75">
      <c r="A55" s="301"/>
      <c r="B55" s="302" t="s">
        <v>189</v>
      </c>
      <c r="C55" s="14">
        <f>SUM(C50:C54)</f>
        <v>10500</v>
      </c>
    </row>
    <row r="56" spans="1:3" ht="5.25" customHeight="1">
      <c r="A56" s="62"/>
      <c r="B56" s="48"/>
      <c r="C56" s="76"/>
    </row>
    <row r="57" spans="1:3" ht="12.75">
      <c r="A57" s="303" t="s">
        <v>187</v>
      </c>
      <c r="B57" s="286"/>
      <c r="C57" s="292"/>
    </row>
    <row r="58" spans="1:3" ht="12.75">
      <c r="A58" s="272">
        <v>438210</v>
      </c>
      <c r="B58" s="273" t="s">
        <v>38</v>
      </c>
      <c r="C58" s="293">
        <f>+Complete!C179</f>
        <v>5000</v>
      </c>
    </row>
    <row r="59" spans="1:3" ht="12.75">
      <c r="A59" s="272">
        <v>438450</v>
      </c>
      <c r="B59" s="273" t="s">
        <v>32</v>
      </c>
      <c r="C59" s="293">
        <f>+Complete!C180</f>
        <v>2500</v>
      </c>
    </row>
    <row r="60" spans="1:3" s="61" customFormat="1" ht="12.75">
      <c r="A60" s="301"/>
      <c r="B60" s="302" t="s">
        <v>190</v>
      </c>
      <c r="C60" s="14">
        <f>SUM(C58:C59)</f>
        <v>7500</v>
      </c>
    </row>
    <row r="61" spans="1:3" ht="5.25" customHeight="1">
      <c r="A61" s="62"/>
      <c r="B61" s="48"/>
      <c r="C61" s="76"/>
    </row>
    <row r="62" spans="1:3" ht="12.75">
      <c r="A62" s="303" t="s">
        <v>188</v>
      </c>
      <c r="B62" s="286"/>
      <c r="C62" s="292"/>
    </row>
    <row r="63" spans="1:3" ht="12.75">
      <c r="A63" s="272">
        <v>439313</v>
      </c>
      <c r="B63" s="273" t="s">
        <v>24</v>
      </c>
      <c r="C63" s="293">
        <f>+Complete!C183</f>
        <v>5000</v>
      </c>
    </row>
    <row r="64" spans="1:3" ht="12.75">
      <c r="A64" s="272">
        <v>439341</v>
      </c>
      <c r="B64" s="273" t="s">
        <v>28</v>
      </c>
      <c r="C64" s="293">
        <f>+Complete!C184</f>
        <v>1000</v>
      </c>
    </row>
    <row r="65" spans="1:3" ht="12.75">
      <c r="A65" s="272">
        <v>439450</v>
      </c>
      <c r="B65" s="273" t="s">
        <v>32</v>
      </c>
      <c r="C65" s="293">
        <f>+Complete!C185</f>
        <v>4000</v>
      </c>
    </row>
    <row r="66" spans="1:3" s="61" customFormat="1" ht="13.5" thickBot="1">
      <c r="A66" s="304"/>
      <c r="B66" s="305" t="s">
        <v>190</v>
      </c>
      <c r="C66" s="191">
        <f>SUM(C63:C65)</f>
        <v>10000</v>
      </c>
    </row>
    <row r="67" spans="1:3" s="1" customFormat="1" ht="12.75">
      <c r="A67" s="40"/>
      <c r="B67" s="290" t="s">
        <v>193</v>
      </c>
      <c r="C67" s="14">
        <f>+C25+C30+C37+C41+C47+C55+C60+C66</f>
        <v>232372</v>
      </c>
    </row>
    <row r="69" spans="1:3" s="4" customFormat="1" ht="37.5" customHeight="1">
      <c r="A69" s="496" t="s">
        <v>95</v>
      </c>
      <c r="B69" s="496"/>
      <c r="C69" s="496"/>
    </row>
    <row r="70" spans="1:3" ht="12.75">
      <c r="A70" s="303" t="s">
        <v>196</v>
      </c>
      <c r="B70" s="286"/>
      <c r="C70" s="292"/>
    </row>
    <row r="71" spans="1:3" ht="12.75">
      <c r="A71" s="272">
        <v>454150</v>
      </c>
      <c r="B71" s="273" t="s">
        <v>197</v>
      </c>
      <c r="C71" s="306">
        <f>+Complete!C190</f>
        <v>13446</v>
      </c>
    </row>
    <row r="72" spans="1:3" ht="12.75">
      <c r="A72" s="272">
        <v>454156</v>
      </c>
      <c r="B72" s="273" t="s">
        <v>12</v>
      </c>
      <c r="C72" s="306">
        <f>+Complete!C191</f>
        <v>10300</v>
      </c>
    </row>
    <row r="73" spans="1:3" ht="12.75">
      <c r="A73" s="272">
        <v>454158</v>
      </c>
      <c r="B73" s="273" t="s">
        <v>270</v>
      </c>
      <c r="C73" s="306">
        <f>+Complete!C192</f>
        <v>100</v>
      </c>
    </row>
    <row r="74" spans="1:3" ht="12.75">
      <c r="A74" s="272">
        <v>454160</v>
      </c>
      <c r="B74" s="273" t="s">
        <v>18</v>
      </c>
      <c r="C74" s="306">
        <f>+Complete!C193</f>
        <v>2420</v>
      </c>
    </row>
    <row r="75" spans="1:3" ht="12.75">
      <c r="A75" s="272">
        <v>454161</v>
      </c>
      <c r="B75" s="273" t="s">
        <v>48</v>
      </c>
      <c r="C75" s="306">
        <f>+Complete!C194</f>
        <v>1016</v>
      </c>
    </row>
    <row r="76" spans="1:3" ht="12.75">
      <c r="A76" s="272">
        <v>454162</v>
      </c>
      <c r="B76" s="273" t="s">
        <v>15</v>
      </c>
      <c r="C76" s="306">
        <f>+Complete!C195</f>
        <v>125</v>
      </c>
    </row>
    <row r="77" spans="1:3" ht="12.75">
      <c r="A77" s="272">
        <v>454210</v>
      </c>
      <c r="B77" s="273" t="s">
        <v>38</v>
      </c>
      <c r="C77" s="306">
        <f>+Complete!C196</f>
        <v>2500</v>
      </c>
    </row>
    <row r="78" spans="1:3" ht="12.75">
      <c r="A78" s="272">
        <v>454260</v>
      </c>
      <c r="B78" s="273" t="s">
        <v>79</v>
      </c>
      <c r="C78" s="306">
        <f>+Complete!C197</f>
        <v>500</v>
      </c>
    </row>
    <row r="79" spans="1:3" ht="12.75">
      <c r="A79" s="272">
        <v>454313</v>
      </c>
      <c r="B79" s="273" t="s">
        <v>24</v>
      </c>
      <c r="C79" s="306">
        <f>+Complete!C198</f>
        <v>0</v>
      </c>
    </row>
    <row r="80" spans="1:3" ht="12.75">
      <c r="A80" s="272">
        <v>454314</v>
      </c>
      <c r="B80" s="273" t="s">
        <v>25</v>
      </c>
      <c r="C80" s="306">
        <f>+Complete!C198</f>
        <v>0</v>
      </c>
    </row>
    <row r="81" spans="1:3" ht="12.75">
      <c r="A81" s="272">
        <v>454320</v>
      </c>
      <c r="B81" s="273" t="s">
        <v>26</v>
      </c>
      <c r="C81" s="306">
        <f>+Complete!C199</f>
        <v>480</v>
      </c>
    </row>
    <row r="82" spans="1:3" ht="12.75">
      <c r="A82" s="272">
        <v>454341</v>
      </c>
      <c r="B82" s="273" t="s">
        <v>28</v>
      </c>
      <c r="C82" s="306">
        <f>+Complete!C200</f>
        <v>200</v>
      </c>
    </row>
    <row r="83" spans="1:3" ht="12.75">
      <c r="A83" s="272">
        <v>454361</v>
      </c>
      <c r="B83" s="273" t="s">
        <v>100</v>
      </c>
      <c r="C83" s="306">
        <f>+Complete!C201</f>
        <v>1900</v>
      </c>
    </row>
    <row r="84" spans="1:3" ht="12.75">
      <c r="A84" s="272">
        <v>454366</v>
      </c>
      <c r="B84" s="273" t="s">
        <v>101</v>
      </c>
      <c r="C84" s="306">
        <f>+Complete!C202</f>
        <v>600</v>
      </c>
    </row>
    <row r="85" spans="1:3" ht="12.75">
      <c r="A85" s="272">
        <v>454374</v>
      </c>
      <c r="B85" s="273" t="s">
        <v>43</v>
      </c>
      <c r="C85" s="306">
        <f>+Complete!C203</f>
        <v>3000</v>
      </c>
    </row>
    <row r="86" spans="1:3" ht="12.75">
      <c r="A86" s="272">
        <v>454450</v>
      </c>
      <c r="B86" s="273" t="s">
        <v>32</v>
      </c>
      <c r="C86" s="306">
        <f>+Complete!C204</f>
        <v>2500</v>
      </c>
    </row>
    <row r="87" spans="1:3" ht="12.75">
      <c r="A87" s="272">
        <v>454720</v>
      </c>
      <c r="B87" s="273" t="s">
        <v>234</v>
      </c>
      <c r="C87" s="306">
        <f>+Complete!C205</f>
        <v>0</v>
      </c>
    </row>
    <row r="88" spans="1:3" ht="12.75">
      <c r="A88" s="272">
        <v>454750</v>
      </c>
      <c r="B88" s="273" t="s">
        <v>73</v>
      </c>
      <c r="C88" s="306">
        <f>+Complete!C206</f>
        <v>500</v>
      </c>
    </row>
    <row r="89" spans="1:3" s="61" customFormat="1" ht="13.5" thickBot="1">
      <c r="A89" s="304"/>
      <c r="B89" s="305" t="s">
        <v>273</v>
      </c>
      <c r="C89" s="191">
        <f>SUM(C71:C88)</f>
        <v>39587</v>
      </c>
    </row>
  </sheetData>
  <sheetProtection/>
  <mergeCells count="4">
    <mergeCell ref="A1:C1"/>
    <mergeCell ref="A2:C2"/>
    <mergeCell ref="A5:C5"/>
    <mergeCell ref="A69:C69"/>
  </mergeCells>
  <printOptions horizontalCentered="1"/>
  <pageMargins left="0.12" right="0.12" top="0.37" bottom="0.25" header="0.12" footer="0.25"/>
  <pageSetup fitToHeight="2" horizontalDpi="360" verticalDpi="36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14"/>
  <sheetViews>
    <sheetView showGridLines="0" zoomScalePageLayoutView="0" workbookViewId="0" topLeftCell="A1">
      <pane xSplit="2" ySplit="4" topLeftCell="C5" activePane="bottomRight" state="frozen"/>
      <selection pane="topLeft" activeCell="I21" sqref="I21"/>
      <selection pane="topRight" activeCell="I21" sqref="I21"/>
      <selection pane="bottomLeft" activeCell="I21" sqref="I21"/>
      <selection pane="bottomRight" activeCell="H12" sqref="H12"/>
    </sheetView>
  </sheetViews>
  <sheetFormatPr defaultColWidth="9.140625" defaultRowHeight="12.75"/>
  <cols>
    <col min="1" max="1" width="10.421875" style="0" customWidth="1"/>
    <col min="2" max="2" width="36.57421875" style="0" customWidth="1"/>
    <col min="3" max="8" width="13.140625" style="198" customWidth="1"/>
    <col min="9" max="9" width="13.140625" style="42" customWidth="1"/>
    <col min="10" max="10" width="13.57421875" style="184" customWidth="1"/>
    <col min="11" max="11" width="10.7109375" style="0" bestFit="1" customWidth="1"/>
  </cols>
  <sheetData>
    <row r="1" spans="1:10" ht="18">
      <c r="A1" s="483" t="s">
        <v>284</v>
      </c>
      <c r="B1" s="483"/>
      <c r="C1" s="483"/>
      <c r="D1" s="483"/>
      <c r="E1" s="483"/>
      <c r="F1" s="483"/>
      <c r="G1" s="483"/>
      <c r="H1" s="483"/>
      <c r="I1" s="483"/>
      <c r="J1" s="483"/>
    </row>
    <row r="2" spans="1:10" ht="22.5" customHeight="1" thickBot="1">
      <c r="A2" s="482" t="s">
        <v>237</v>
      </c>
      <c r="B2" s="482"/>
      <c r="C2" s="482"/>
      <c r="D2" s="482"/>
      <c r="E2" s="482"/>
      <c r="F2" s="482"/>
      <c r="G2" s="482"/>
      <c r="H2" s="482"/>
      <c r="I2" s="482"/>
      <c r="J2" s="482"/>
    </row>
    <row r="3" spans="1:10" s="2" customFormat="1" ht="15" customHeight="1" thickTop="1">
      <c r="A3" s="5" t="s">
        <v>2</v>
      </c>
      <c r="B3" s="6"/>
      <c r="C3" s="193">
        <v>2013</v>
      </c>
      <c r="D3" s="193">
        <v>2014</v>
      </c>
      <c r="E3" s="193">
        <v>2015</v>
      </c>
      <c r="F3" s="193">
        <v>2016</v>
      </c>
      <c r="G3" s="193">
        <v>2017</v>
      </c>
      <c r="H3" s="193">
        <v>2018</v>
      </c>
      <c r="I3" s="53">
        <v>2019</v>
      </c>
      <c r="J3" s="385" t="s">
        <v>292</v>
      </c>
    </row>
    <row r="4" spans="1:10" s="107" customFormat="1" ht="15" customHeight="1" thickBot="1">
      <c r="A4" s="104" t="s">
        <v>4</v>
      </c>
      <c r="B4" s="105" t="s">
        <v>5</v>
      </c>
      <c r="C4" s="194" t="s">
        <v>3</v>
      </c>
      <c r="D4" s="194" t="s">
        <v>3</v>
      </c>
      <c r="E4" s="194" t="s">
        <v>3</v>
      </c>
      <c r="F4" s="194" t="s">
        <v>3</v>
      </c>
      <c r="G4" s="194" t="s">
        <v>3</v>
      </c>
      <c r="H4" s="194" t="s">
        <v>3</v>
      </c>
      <c r="I4" s="106" t="s">
        <v>6</v>
      </c>
      <c r="J4" s="386" t="s">
        <v>3</v>
      </c>
    </row>
    <row r="5" spans="1:10" s="4" customFormat="1" ht="21.75" customHeight="1" thickTop="1">
      <c r="A5" s="492" t="str">
        <f>Actuals!A210</f>
        <v>FINES &amp; FORFEITS</v>
      </c>
      <c r="B5" s="492"/>
      <c r="C5" s="492"/>
      <c r="D5" s="492"/>
      <c r="E5" s="492"/>
      <c r="F5" s="492"/>
      <c r="G5" s="492"/>
      <c r="H5" s="492"/>
      <c r="I5" s="492"/>
      <c r="J5" s="492"/>
    </row>
    <row r="6" spans="1:10" ht="12.75">
      <c r="A6" s="8">
        <f>Actuals!A211</f>
        <v>331110</v>
      </c>
      <c r="B6" s="9" t="s">
        <v>204</v>
      </c>
      <c r="C6" s="186">
        <v>3133</v>
      </c>
      <c r="D6" s="186">
        <v>1390</v>
      </c>
      <c r="E6" s="186">
        <v>3052</v>
      </c>
      <c r="F6" s="186">
        <v>1638</v>
      </c>
      <c r="G6" s="186">
        <v>1561.5</v>
      </c>
      <c r="H6" s="186">
        <v>1330</v>
      </c>
      <c r="I6" s="57">
        <v>1200</v>
      </c>
      <c r="J6" s="387">
        <v>0</v>
      </c>
    </row>
    <row r="7" spans="1:10" ht="12.75">
      <c r="A7" s="49">
        <v>331120</v>
      </c>
      <c r="B7" s="50" t="s">
        <v>205</v>
      </c>
      <c r="C7" s="230">
        <v>80</v>
      </c>
      <c r="D7" s="230">
        <v>10</v>
      </c>
      <c r="E7" s="230">
        <v>40</v>
      </c>
      <c r="F7" s="230">
        <v>10</v>
      </c>
      <c r="G7" s="230">
        <v>20</v>
      </c>
      <c r="H7" s="230">
        <v>10</v>
      </c>
      <c r="I7" s="52">
        <v>20</v>
      </c>
      <c r="J7" s="388">
        <v>0</v>
      </c>
    </row>
    <row r="8" spans="1:10" ht="12.75">
      <c r="A8" s="49">
        <v>331130</v>
      </c>
      <c r="B8" s="50" t="s">
        <v>247</v>
      </c>
      <c r="C8" s="230">
        <v>0</v>
      </c>
      <c r="D8" s="230">
        <v>0</v>
      </c>
      <c r="E8" s="230">
        <v>20</v>
      </c>
      <c r="F8" s="230">
        <v>10</v>
      </c>
      <c r="G8" s="230">
        <v>10</v>
      </c>
      <c r="H8" s="230">
        <v>0</v>
      </c>
      <c r="I8" s="52">
        <v>10</v>
      </c>
      <c r="J8" s="388">
        <v>0</v>
      </c>
    </row>
    <row r="9" spans="1:10" ht="12.75">
      <c r="A9" s="49">
        <v>331140</v>
      </c>
      <c r="B9" s="50" t="s">
        <v>206</v>
      </c>
      <c r="C9" s="230">
        <v>40</v>
      </c>
      <c r="D9" s="230">
        <v>0</v>
      </c>
      <c r="E9" s="230">
        <v>110</v>
      </c>
      <c r="F9" s="230">
        <v>190</v>
      </c>
      <c r="G9" s="230">
        <v>40</v>
      </c>
      <c r="H9" s="230">
        <v>77</v>
      </c>
      <c r="I9" s="52">
        <v>40</v>
      </c>
      <c r="J9" s="388">
        <v>0</v>
      </c>
    </row>
    <row r="10" spans="1:10" s="96" customFormat="1" ht="15" customHeight="1">
      <c r="A10" s="93">
        <v>331150</v>
      </c>
      <c r="B10" s="94" t="s">
        <v>219</v>
      </c>
      <c r="C10" s="195">
        <v>10</v>
      </c>
      <c r="D10" s="195">
        <v>50</v>
      </c>
      <c r="E10" s="195">
        <v>0</v>
      </c>
      <c r="F10" s="195">
        <v>100</v>
      </c>
      <c r="G10" s="195">
        <v>0</v>
      </c>
      <c r="H10" s="195">
        <v>0</v>
      </c>
      <c r="I10" s="95">
        <v>50</v>
      </c>
      <c r="J10" s="389">
        <v>0</v>
      </c>
    </row>
    <row r="11" spans="1:10" s="96" customFormat="1" ht="15" customHeight="1">
      <c r="A11" s="93">
        <v>331180</v>
      </c>
      <c r="B11" s="94" t="s">
        <v>207</v>
      </c>
      <c r="C11" s="195">
        <v>30</v>
      </c>
      <c r="D11" s="195">
        <v>130</v>
      </c>
      <c r="E11" s="195">
        <v>270</v>
      </c>
      <c r="F11" s="195">
        <v>290</v>
      </c>
      <c r="G11" s="195">
        <v>307</v>
      </c>
      <c r="H11" s="195">
        <v>327</v>
      </c>
      <c r="I11" s="95">
        <v>100</v>
      </c>
      <c r="J11" s="389">
        <v>0</v>
      </c>
    </row>
    <row r="12" spans="1:10" s="103" customFormat="1" ht="15" customHeight="1">
      <c r="A12" s="99"/>
      <c r="B12" s="100" t="s">
        <v>7</v>
      </c>
      <c r="C12" s="171">
        <f aca="true" t="shared" si="0" ref="C12:J12">SUM(C6:C11)</f>
        <v>3293</v>
      </c>
      <c r="D12" s="171">
        <f t="shared" si="0"/>
        <v>1580</v>
      </c>
      <c r="E12" s="171">
        <f t="shared" si="0"/>
        <v>3492</v>
      </c>
      <c r="F12" s="171">
        <f t="shared" si="0"/>
        <v>2238</v>
      </c>
      <c r="G12" s="171">
        <f t="shared" si="0"/>
        <v>1938.5</v>
      </c>
      <c r="H12" s="171">
        <f t="shared" si="0"/>
        <v>1744</v>
      </c>
      <c r="I12" s="101">
        <f t="shared" si="0"/>
        <v>1420</v>
      </c>
      <c r="J12" s="390">
        <f t="shared" si="0"/>
        <v>0</v>
      </c>
    </row>
    <row r="13" ht="12.75">
      <c r="J13" s="182"/>
    </row>
    <row r="14" spans="3:9" ht="12.75">
      <c r="C14" s="197"/>
      <c r="D14" s="197"/>
      <c r="E14" s="197"/>
      <c r="F14" s="197"/>
      <c r="G14" s="197"/>
      <c r="H14" s="197"/>
      <c r="I14" s="70"/>
    </row>
  </sheetData>
  <sheetProtection/>
  <mergeCells count="3">
    <mergeCell ref="A1:J1"/>
    <mergeCell ref="A2:J2"/>
    <mergeCell ref="A5:J5"/>
  </mergeCells>
  <printOptions horizontalCentered="1"/>
  <pageMargins left="0.13" right="0.13" top="0.41" bottom="0.25" header="0.12" footer="0.25"/>
  <pageSetup horizontalDpi="360" verticalDpi="360" orientation="landscape" scale="85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"/>
  <sheetViews>
    <sheetView showGridLines="0" zoomScalePageLayoutView="0" workbookViewId="0" topLeftCell="A1">
      <pane xSplit="2" ySplit="4" topLeftCell="C5" activePane="bottomRight" state="frozen"/>
      <selection pane="topLeft" activeCell="I43" sqref="I43"/>
      <selection pane="topRight" activeCell="I43" sqref="I43"/>
      <selection pane="bottomLeft" activeCell="I43" sqref="I43"/>
      <selection pane="bottomRight" activeCell="I5" sqref="I5"/>
    </sheetView>
  </sheetViews>
  <sheetFormatPr defaultColWidth="9.140625" defaultRowHeight="12.75"/>
  <cols>
    <col min="1" max="1" width="11.00390625" style="0" customWidth="1"/>
    <col min="2" max="2" width="32.421875" style="0" customWidth="1"/>
    <col min="3" max="3" width="11.8515625" style="15" customWidth="1"/>
    <col min="4" max="7" width="11.8515625" style="198" customWidth="1"/>
    <col min="8" max="8" width="11.8515625" style="15" customWidth="1"/>
    <col min="9" max="9" width="10.7109375" style="43" customWidth="1"/>
    <col min="10" max="10" width="14.57421875" style="122" customWidth="1"/>
  </cols>
  <sheetData>
    <row r="1" spans="1:10" ht="18">
      <c r="A1" s="483" t="s">
        <v>339</v>
      </c>
      <c r="B1" s="483"/>
      <c r="C1" s="483"/>
      <c r="D1" s="483"/>
      <c r="E1" s="483"/>
      <c r="F1" s="483"/>
      <c r="G1" s="483"/>
      <c r="H1" s="483"/>
      <c r="I1" s="483"/>
      <c r="J1" s="483"/>
    </row>
    <row r="2" spans="1:10" s="83" customFormat="1" ht="33" customHeight="1" thickBot="1">
      <c r="A2" s="482" t="s">
        <v>36</v>
      </c>
      <c r="B2" s="482"/>
      <c r="C2" s="482"/>
      <c r="D2" s="482"/>
      <c r="E2" s="482"/>
      <c r="F2" s="482"/>
      <c r="G2" s="482"/>
      <c r="H2" s="482"/>
      <c r="I2" s="482"/>
      <c r="J2" s="482"/>
    </row>
    <row r="3" spans="1:10" s="2" customFormat="1" ht="15" customHeight="1" thickTop="1">
      <c r="A3" s="5" t="s">
        <v>2</v>
      </c>
      <c r="B3" s="6"/>
      <c r="C3" s="320">
        <v>2015</v>
      </c>
      <c r="D3" s="320">
        <v>2016</v>
      </c>
      <c r="E3" s="320">
        <v>2017</v>
      </c>
      <c r="F3" s="320">
        <v>2018</v>
      </c>
      <c r="G3" s="320">
        <v>2019</v>
      </c>
      <c r="H3" s="406">
        <v>2020</v>
      </c>
      <c r="I3" s="55" t="str">
        <f>+Adm!I3</f>
        <v>Thru </v>
      </c>
      <c r="J3" s="108">
        <v>2021</v>
      </c>
    </row>
    <row r="4" spans="1:10" s="107" customFormat="1" ht="15" customHeight="1" thickBot="1">
      <c r="A4" s="104" t="s">
        <v>4</v>
      </c>
      <c r="B4" s="105" t="s">
        <v>5</v>
      </c>
      <c r="C4" s="321" t="s">
        <v>3</v>
      </c>
      <c r="D4" s="321" t="s">
        <v>3</v>
      </c>
      <c r="E4" s="321" t="s">
        <v>3</v>
      </c>
      <c r="F4" s="321" t="s">
        <v>3</v>
      </c>
      <c r="G4" s="321" t="s">
        <v>3</v>
      </c>
      <c r="H4" s="398" t="s">
        <v>6</v>
      </c>
      <c r="I4" s="451">
        <v>44125</v>
      </c>
      <c r="J4" s="109" t="s">
        <v>163</v>
      </c>
    </row>
    <row r="5" spans="1:10" s="96" customFormat="1" ht="15" customHeight="1" thickTop="1">
      <c r="A5" s="93">
        <v>403000</v>
      </c>
      <c r="B5" s="372" t="s">
        <v>288</v>
      </c>
      <c r="C5" s="328">
        <v>0</v>
      </c>
      <c r="D5" s="328">
        <v>0</v>
      </c>
      <c r="E5" s="328">
        <v>0</v>
      </c>
      <c r="F5" s="328">
        <v>0</v>
      </c>
      <c r="G5" s="328">
        <v>0</v>
      </c>
      <c r="H5" s="407">
        <v>0</v>
      </c>
      <c r="I5" s="243">
        <v>0</v>
      </c>
      <c r="J5" s="246">
        <v>0</v>
      </c>
    </row>
    <row r="6" spans="1:10" s="96" customFormat="1" ht="15" customHeight="1">
      <c r="A6" s="93">
        <v>403120</v>
      </c>
      <c r="B6" s="94" t="s">
        <v>37</v>
      </c>
      <c r="C6" s="328">
        <v>100</v>
      </c>
      <c r="D6" s="328">
        <v>0</v>
      </c>
      <c r="E6" s="328">
        <v>0</v>
      </c>
      <c r="F6" s="328">
        <v>0</v>
      </c>
      <c r="G6" s="328">
        <v>0</v>
      </c>
      <c r="H6" s="407">
        <v>0</v>
      </c>
      <c r="I6" s="243">
        <v>0</v>
      </c>
      <c r="J6" s="246">
        <v>0</v>
      </c>
    </row>
    <row r="7" spans="1:11" s="96" customFormat="1" ht="15" customHeight="1">
      <c r="A7" s="93">
        <f>Actuals!A40</f>
        <v>403156</v>
      </c>
      <c r="B7" s="94" t="str">
        <f>Actuals!B40</f>
        <v>HEALTH/HOSPITAL INSURANCE</v>
      </c>
      <c r="C7" s="328">
        <v>0</v>
      </c>
      <c r="D7" s="328">
        <v>0</v>
      </c>
      <c r="E7" s="328">
        <v>0</v>
      </c>
      <c r="F7" s="328">
        <v>0</v>
      </c>
      <c r="G7" s="328">
        <v>0</v>
      </c>
      <c r="H7" s="407">
        <v>0</v>
      </c>
      <c r="I7" s="243">
        <v>0</v>
      </c>
      <c r="J7" s="246">
        <v>0</v>
      </c>
      <c r="K7" s="153"/>
    </row>
    <row r="8" spans="1:10" s="96" customFormat="1" ht="15" customHeight="1">
      <c r="A8" s="93">
        <v>403158</v>
      </c>
      <c r="B8" s="94" t="s">
        <v>251</v>
      </c>
      <c r="C8" s="328">
        <v>0</v>
      </c>
      <c r="D8" s="328">
        <v>0</v>
      </c>
      <c r="E8" s="328">
        <v>0</v>
      </c>
      <c r="F8" s="328">
        <v>0</v>
      </c>
      <c r="G8" s="328">
        <v>0</v>
      </c>
      <c r="H8" s="407">
        <v>0</v>
      </c>
      <c r="I8" s="243">
        <v>0</v>
      </c>
      <c r="J8" s="246">
        <v>0</v>
      </c>
    </row>
    <row r="9" spans="1:10" s="96" customFormat="1" ht="15" customHeight="1">
      <c r="A9" s="93">
        <f>Actuals!A41</f>
        <v>403160</v>
      </c>
      <c r="B9" s="94" t="str">
        <f>Actuals!B41</f>
        <v>PENSION CONTRIBUTION</v>
      </c>
      <c r="C9" s="328">
        <v>0</v>
      </c>
      <c r="D9" s="328">
        <v>0</v>
      </c>
      <c r="E9" s="328">
        <v>0</v>
      </c>
      <c r="F9" s="328">
        <v>0</v>
      </c>
      <c r="G9" s="328">
        <v>0</v>
      </c>
      <c r="H9" s="407">
        <v>0</v>
      </c>
      <c r="I9" s="243">
        <v>0</v>
      </c>
      <c r="J9" s="246">
        <v>0</v>
      </c>
    </row>
    <row r="10" spans="1:10" s="96" customFormat="1" ht="15" customHeight="1">
      <c r="A10" s="93">
        <f>Actuals!A42</f>
        <v>403161</v>
      </c>
      <c r="B10" s="94" t="str">
        <f>Actuals!B42</f>
        <v>SOCIAL SECURITY TAX "FICA"</v>
      </c>
      <c r="C10" s="328">
        <v>8.25</v>
      </c>
      <c r="D10" s="328">
        <v>0</v>
      </c>
      <c r="E10" s="328">
        <v>0</v>
      </c>
      <c r="F10" s="328">
        <v>0</v>
      </c>
      <c r="G10" s="328">
        <v>0</v>
      </c>
      <c r="H10" s="407">
        <v>0</v>
      </c>
      <c r="I10" s="243">
        <v>0</v>
      </c>
      <c r="J10" s="246">
        <v>0</v>
      </c>
    </row>
    <row r="11" spans="1:10" s="96" customFormat="1" ht="15" customHeight="1">
      <c r="A11" s="93">
        <f>Actuals!A43</f>
        <v>403162</v>
      </c>
      <c r="B11" s="94" t="str">
        <f>Actuals!B43</f>
        <v>UNEMPLOYMENT COMPENSATION</v>
      </c>
      <c r="C11" s="328">
        <v>2.85</v>
      </c>
      <c r="D11" s="328">
        <v>0.24</v>
      </c>
      <c r="E11" s="328">
        <v>0</v>
      </c>
      <c r="F11" s="328">
        <v>0</v>
      </c>
      <c r="G11" s="328">
        <v>0</v>
      </c>
      <c r="H11" s="407">
        <v>0</v>
      </c>
      <c r="I11" s="243">
        <v>0</v>
      </c>
      <c r="J11" s="246">
        <v>0</v>
      </c>
    </row>
    <row r="12" spans="1:10" s="96" customFormat="1" ht="15" customHeight="1">
      <c r="A12" s="93">
        <f>Actuals!A44</f>
        <v>403210</v>
      </c>
      <c r="B12" s="94" t="str">
        <f>Actuals!B44</f>
        <v>MATERIALS &amp; SUPPLIES</v>
      </c>
      <c r="C12" s="328">
        <v>237.79</v>
      </c>
      <c r="D12" s="328">
        <v>722</v>
      </c>
      <c r="E12" s="328">
        <v>0</v>
      </c>
      <c r="F12" s="328">
        <v>0</v>
      </c>
      <c r="G12" s="328">
        <v>64.75</v>
      </c>
      <c r="H12" s="407">
        <v>0</v>
      </c>
      <c r="I12" s="243">
        <v>0</v>
      </c>
      <c r="J12" s="246">
        <v>0</v>
      </c>
    </row>
    <row r="13" spans="1:10" s="96" customFormat="1" ht="15" customHeight="1">
      <c r="A13" s="93">
        <f>Actuals!A45</f>
        <v>403211</v>
      </c>
      <c r="B13" s="94" t="str">
        <f>Actuals!B45</f>
        <v>POSTAGE</v>
      </c>
      <c r="C13" s="328">
        <v>29.4</v>
      </c>
      <c r="D13" s="328">
        <v>525.72</v>
      </c>
      <c r="E13" s="328">
        <v>487.14</v>
      </c>
      <c r="F13" s="328">
        <v>496.79</v>
      </c>
      <c r="G13" s="328">
        <v>530.5</v>
      </c>
      <c r="H13" s="407">
        <v>500</v>
      </c>
      <c r="I13" s="243">
        <v>0</v>
      </c>
      <c r="J13" s="246">
        <v>550</v>
      </c>
    </row>
    <row r="14" spans="1:10" s="96" customFormat="1" ht="15" customHeight="1">
      <c r="A14" s="93">
        <v>403320</v>
      </c>
      <c r="B14" s="94" t="s">
        <v>26</v>
      </c>
      <c r="C14" s="328">
        <v>0</v>
      </c>
      <c r="D14" s="328">
        <v>0</v>
      </c>
      <c r="E14" s="328">
        <v>0</v>
      </c>
      <c r="F14" s="328">
        <v>0</v>
      </c>
      <c r="G14" s="328">
        <v>0</v>
      </c>
      <c r="H14" s="407">
        <v>0</v>
      </c>
      <c r="I14" s="243">
        <v>0</v>
      </c>
      <c r="J14" s="246">
        <v>0</v>
      </c>
    </row>
    <row r="15" spans="1:10" s="96" customFormat="1" ht="15" customHeight="1">
      <c r="A15" s="93">
        <f>Actuals!A46</f>
        <v>403331</v>
      </c>
      <c r="B15" s="94" t="str">
        <f>Actuals!B46</f>
        <v>MILEAGE</v>
      </c>
      <c r="C15" s="328">
        <v>0</v>
      </c>
      <c r="D15" s="328">
        <v>0</v>
      </c>
      <c r="E15" s="328">
        <v>0</v>
      </c>
      <c r="F15" s="328">
        <v>0</v>
      </c>
      <c r="G15" s="328">
        <v>0</v>
      </c>
      <c r="H15" s="407">
        <v>0</v>
      </c>
      <c r="I15" s="243">
        <v>0</v>
      </c>
      <c r="J15" s="246">
        <v>0</v>
      </c>
    </row>
    <row r="16" spans="1:10" s="96" customFormat="1" ht="15" customHeight="1" thickBot="1">
      <c r="A16" s="154">
        <v>403350</v>
      </c>
      <c r="B16" s="155" t="str">
        <f>Actuals!B48</f>
        <v>BONDS</v>
      </c>
      <c r="C16" s="334">
        <v>0</v>
      </c>
      <c r="D16" s="334">
        <v>0</v>
      </c>
      <c r="E16" s="334">
        <v>0</v>
      </c>
      <c r="F16" s="334">
        <v>0</v>
      </c>
      <c r="G16" s="334">
        <v>0</v>
      </c>
      <c r="H16" s="416">
        <v>0</v>
      </c>
      <c r="I16" s="252">
        <v>0</v>
      </c>
      <c r="J16" s="253">
        <v>0</v>
      </c>
    </row>
    <row r="17" spans="1:10" s="103" customFormat="1" ht="15" customHeight="1">
      <c r="A17" s="99"/>
      <c r="B17" s="100" t="s">
        <v>7</v>
      </c>
      <c r="C17" s="329">
        <f aca="true" t="shared" si="0" ref="C17:J17">SUM(C5:C16)</f>
        <v>378.28999999999996</v>
      </c>
      <c r="D17" s="329">
        <f t="shared" si="0"/>
        <v>1247.96</v>
      </c>
      <c r="E17" s="329">
        <f t="shared" si="0"/>
        <v>487.14</v>
      </c>
      <c r="F17" s="329">
        <f t="shared" si="0"/>
        <v>496.79</v>
      </c>
      <c r="G17" s="329">
        <f t="shared" si="0"/>
        <v>595.25</v>
      </c>
      <c r="H17" s="417">
        <f t="shared" si="0"/>
        <v>500</v>
      </c>
      <c r="I17" s="102">
        <f t="shared" si="0"/>
        <v>0</v>
      </c>
      <c r="J17" s="110">
        <f t="shared" si="0"/>
        <v>550</v>
      </c>
    </row>
    <row r="18" spans="3:10" ht="12.75">
      <c r="C18" s="219"/>
      <c r="D18" s="333"/>
      <c r="E18" s="333"/>
      <c r="F18" s="333"/>
      <c r="G18" s="333"/>
      <c r="H18" s="219"/>
      <c r="I18" s="184"/>
      <c r="J18" s="183"/>
    </row>
    <row r="19" ht="12.75">
      <c r="J19" s="161"/>
    </row>
  </sheetData>
  <sheetProtection/>
  <mergeCells count="2">
    <mergeCell ref="A1:J1"/>
    <mergeCell ref="A2:J2"/>
  </mergeCells>
  <printOptions horizontalCentered="1"/>
  <pageMargins left="0.21" right="0.14" top="0.52" bottom="0.25" header="0.31" footer="0.25"/>
  <pageSetup fitToHeight="1" fitToWidth="1" horizontalDpi="600" verticalDpi="600" orientation="landscape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"/>
  <sheetViews>
    <sheetView showGridLines="0" zoomScalePageLayoutView="0" workbookViewId="0" topLeftCell="A1">
      <pane xSplit="2" ySplit="4" topLeftCell="C5" activePane="bottomRight" state="frozen"/>
      <selection pane="topLeft" activeCell="I43" sqref="I43"/>
      <selection pane="topRight" activeCell="I43" sqref="I43"/>
      <selection pane="bottomLeft" activeCell="I43" sqref="I43"/>
      <selection pane="bottomRight" activeCell="I10" sqref="I10"/>
    </sheetView>
  </sheetViews>
  <sheetFormatPr defaultColWidth="9.140625" defaultRowHeight="12.75"/>
  <cols>
    <col min="1" max="1" width="11.00390625" style="0" customWidth="1"/>
    <col min="2" max="2" width="32.28125" style="0" customWidth="1"/>
    <col min="3" max="7" width="11.8515625" style="198" customWidth="1"/>
    <col min="8" max="8" width="11.8515625" style="15" customWidth="1"/>
    <col min="9" max="9" width="10.7109375" style="43" customWidth="1"/>
    <col min="10" max="10" width="14.8515625" style="51" customWidth="1"/>
  </cols>
  <sheetData>
    <row r="1" spans="1:10" ht="18">
      <c r="A1" s="483" t="s">
        <v>339</v>
      </c>
      <c r="B1" s="483"/>
      <c r="C1" s="483"/>
      <c r="D1" s="483"/>
      <c r="E1" s="483"/>
      <c r="F1" s="483"/>
      <c r="G1" s="483"/>
      <c r="H1" s="483"/>
      <c r="I1" s="483"/>
      <c r="J1" s="483"/>
    </row>
    <row r="2" spans="1:10" s="83" customFormat="1" ht="33" customHeight="1" thickBot="1">
      <c r="A2" s="482" t="s">
        <v>41</v>
      </c>
      <c r="B2" s="482"/>
      <c r="C2" s="482"/>
      <c r="D2" s="482"/>
      <c r="E2" s="482"/>
      <c r="F2" s="482"/>
      <c r="G2" s="482"/>
      <c r="H2" s="482"/>
      <c r="I2" s="482"/>
      <c r="J2" s="482"/>
    </row>
    <row r="3" spans="1:10" s="2" customFormat="1" ht="15" customHeight="1" thickTop="1">
      <c r="A3" s="5" t="s">
        <v>2</v>
      </c>
      <c r="B3" s="6"/>
      <c r="C3" s="320">
        <v>2015</v>
      </c>
      <c r="D3" s="320">
        <v>2016</v>
      </c>
      <c r="E3" s="320">
        <v>2017</v>
      </c>
      <c r="F3" s="320">
        <v>2018</v>
      </c>
      <c r="G3" s="320">
        <v>2019</v>
      </c>
      <c r="H3" s="406">
        <v>2020</v>
      </c>
      <c r="I3" s="54" t="str">
        <f>+Adm!I3</f>
        <v>Thru </v>
      </c>
      <c r="J3" s="108">
        <v>2021</v>
      </c>
    </row>
    <row r="4" spans="1:10" s="107" customFormat="1" ht="15" customHeight="1" thickBot="1">
      <c r="A4" s="104" t="s">
        <v>4</v>
      </c>
      <c r="B4" s="105" t="s">
        <v>5</v>
      </c>
      <c r="C4" s="321" t="s">
        <v>3</v>
      </c>
      <c r="D4" s="321" t="s">
        <v>3</v>
      </c>
      <c r="E4" s="321" t="s">
        <v>3</v>
      </c>
      <c r="F4" s="321" t="s">
        <v>3</v>
      </c>
      <c r="G4" s="321" t="s">
        <v>3</v>
      </c>
      <c r="H4" s="398" t="s">
        <v>6</v>
      </c>
      <c r="I4" s="450">
        <v>44125</v>
      </c>
      <c r="J4" s="109" t="s">
        <v>163</v>
      </c>
    </row>
    <row r="5" spans="1:10" s="96" customFormat="1" ht="15" customHeight="1" thickTop="1">
      <c r="A5" s="93">
        <v>409210</v>
      </c>
      <c r="B5" s="94" t="str">
        <f>Actuals!B52</f>
        <v>MATERIALS &amp; SUPPLIES</v>
      </c>
      <c r="C5" s="328">
        <v>530.42</v>
      </c>
      <c r="D5" s="328">
        <v>65.13</v>
      </c>
      <c r="E5" s="328">
        <v>900.05</v>
      </c>
      <c r="F5" s="328">
        <v>27.37</v>
      </c>
      <c r="G5" s="328">
        <v>1249.5</v>
      </c>
      <c r="H5" s="418">
        <v>500</v>
      </c>
      <c r="I5" s="245">
        <v>35.35</v>
      </c>
      <c r="J5" s="246">
        <v>500</v>
      </c>
    </row>
    <row r="6" spans="1:10" s="96" customFormat="1" ht="15" customHeight="1">
      <c r="A6" s="93">
        <f>Actuals!A54</f>
        <v>409361</v>
      </c>
      <c r="B6" s="94" t="str">
        <f>Actuals!B54</f>
        <v>UTILITIES-PP&amp;L/GAS/H2O</v>
      </c>
      <c r="C6" s="328">
        <v>9627.62</v>
      </c>
      <c r="D6" s="328">
        <v>8146.9</v>
      </c>
      <c r="E6" s="328">
        <v>8671.91</v>
      </c>
      <c r="F6" s="328">
        <v>9466.88</v>
      </c>
      <c r="G6" s="328">
        <v>8826.28</v>
      </c>
      <c r="H6" s="418">
        <v>9500</v>
      </c>
      <c r="I6" s="243">
        <v>7577.85</v>
      </c>
      <c r="J6" s="246">
        <v>9000</v>
      </c>
    </row>
    <row r="7" spans="1:10" s="96" customFormat="1" ht="15" customHeight="1">
      <c r="A7" s="93">
        <f>Actuals!A55</f>
        <v>409373</v>
      </c>
      <c r="B7" s="94" t="str">
        <f>Actuals!B55</f>
        <v>MAINTENANCE &amp; REPAIRS</v>
      </c>
      <c r="C7" s="328">
        <v>0</v>
      </c>
      <c r="D7" s="328">
        <v>2742.95</v>
      </c>
      <c r="E7" s="328">
        <v>1001.79</v>
      </c>
      <c r="F7" s="328">
        <v>926.39</v>
      </c>
      <c r="G7" s="328">
        <v>3577.45</v>
      </c>
      <c r="H7" s="418">
        <v>1000</v>
      </c>
      <c r="I7" s="243">
        <v>1077.55</v>
      </c>
      <c r="J7" s="246">
        <v>1200</v>
      </c>
    </row>
    <row r="8" spans="1:11" s="96" customFormat="1" ht="15" customHeight="1">
      <c r="A8" s="93">
        <v>409400</v>
      </c>
      <c r="B8" s="94" t="s">
        <v>259</v>
      </c>
      <c r="C8" s="328">
        <v>0</v>
      </c>
      <c r="D8" s="328">
        <v>0</v>
      </c>
      <c r="E8" s="328">
        <v>0</v>
      </c>
      <c r="F8" s="328">
        <v>0</v>
      </c>
      <c r="G8" s="328">
        <v>0</v>
      </c>
      <c r="H8" s="418">
        <v>0</v>
      </c>
      <c r="I8" s="243">
        <v>0</v>
      </c>
      <c r="J8" s="246">
        <v>0</v>
      </c>
      <c r="K8" s="153"/>
    </row>
    <row r="9" spans="1:10" s="96" customFormat="1" ht="15" customHeight="1">
      <c r="A9" s="93">
        <f>Actuals!A57</f>
        <v>409450</v>
      </c>
      <c r="B9" s="94" t="str">
        <f>Actuals!B57</f>
        <v>CONTRACTED SERVICES</v>
      </c>
      <c r="C9" s="328">
        <v>11751.4</v>
      </c>
      <c r="D9" s="328">
        <v>5253.8</v>
      </c>
      <c r="E9" s="328">
        <v>5304.05</v>
      </c>
      <c r="F9" s="328">
        <v>5165.27</v>
      </c>
      <c r="G9" s="328">
        <v>5820.28</v>
      </c>
      <c r="H9" s="418">
        <v>4500</v>
      </c>
      <c r="I9" s="243">
        <v>3601.67</v>
      </c>
      <c r="J9" s="246">
        <v>5000</v>
      </c>
    </row>
    <row r="10" spans="1:10" s="96" customFormat="1" ht="15" customHeight="1" thickBot="1">
      <c r="A10" s="97">
        <v>409750</v>
      </c>
      <c r="B10" s="98" t="s">
        <v>45</v>
      </c>
      <c r="C10" s="343">
        <v>917.24</v>
      </c>
      <c r="D10" s="343">
        <v>0</v>
      </c>
      <c r="E10" s="343">
        <v>0</v>
      </c>
      <c r="F10" s="343">
        <v>0</v>
      </c>
      <c r="G10" s="343">
        <v>0</v>
      </c>
      <c r="H10" s="419">
        <v>500</v>
      </c>
      <c r="I10" s="244">
        <v>0</v>
      </c>
      <c r="J10" s="247">
        <v>500</v>
      </c>
    </row>
    <row r="11" spans="1:10" s="96" customFormat="1" ht="15" customHeight="1" thickBot="1">
      <c r="A11" s="97">
        <v>409000</v>
      </c>
      <c r="B11" s="98" t="s">
        <v>286</v>
      </c>
      <c r="C11" s="343">
        <v>0</v>
      </c>
      <c r="D11" s="343">
        <v>0</v>
      </c>
      <c r="E11" s="343">
        <v>0</v>
      </c>
      <c r="F11" s="343">
        <v>0</v>
      </c>
      <c r="G11" s="343">
        <v>0</v>
      </c>
      <c r="H11" s="419">
        <v>0</v>
      </c>
      <c r="I11" s="244">
        <v>0</v>
      </c>
      <c r="J11" s="247">
        <v>0</v>
      </c>
    </row>
    <row r="12" spans="1:10" s="103" customFormat="1" ht="15" customHeight="1">
      <c r="A12" s="99"/>
      <c r="B12" s="100" t="s">
        <v>7</v>
      </c>
      <c r="C12" s="329">
        <f aca="true" t="shared" si="0" ref="C12:J12">SUM(C5:C11)</f>
        <v>22826.680000000004</v>
      </c>
      <c r="D12" s="329">
        <f t="shared" si="0"/>
        <v>16208.779999999999</v>
      </c>
      <c r="E12" s="329">
        <f t="shared" si="0"/>
        <v>15877.8</v>
      </c>
      <c r="F12" s="329">
        <f t="shared" si="0"/>
        <v>15585.91</v>
      </c>
      <c r="G12" s="329">
        <f t="shared" si="0"/>
        <v>19473.51</v>
      </c>
      <c r="H12" s="417">
        <f t="shared" si="0"/>
        <v>16000</v>
      </c>
      <c r="I12" s="111">
        <f t="shared" si="0"/>
        <v>12292.42</v>
      </c>
      <c r="J12" s="110">
        <f t="shared" si="0"/>
        <v>16200</v>
      </c>
    </row>
    <row r="13" ht="12.75">
      <c r="J13" s="58"/>
    </row>
    <row r="14" ht="12.75">
      <c r="J14" s="58"/>
    </row>
    <row r="16" ht="12.75">
      <c r="I16" s="72"/>
    </row>
  </sheetData>
  <sheetProtection/>
  <mergeCells count="2">
    <mergeCell ref="A1:J1"/>
    <mergeCell ref="A2:J2"/>
  </mergeCells>
  <printOptions horizontalCentered="1"/>
  <pageMargins left="0.46" right="0.46" top="0.52" bottom="0.25" header="0.31" footer="0.25"/>
  <pageSetup fitToHeight="1" fitToWidth="1" horizontalDpi="600" verticalDpi="600" orientation="landscape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showGridLines="0" zoomScalePageLayoutView="0" workbookViewId="0" topLeftCell="A1">
      <pane xSplit="2" ySplit="4" topLeftCell="C5" activePane="bottomRight" state="frozen"/>
      <selection pane="topLeft" activeCell="I43" sqref="I43"/>
      <selection pane="topRight" activeCell="I43" sqref="I43"/>
      <selection pane="bottomLeft" activeCell="I43" sqref="I43"/>
      <selection pane="bottomRight" activeCell="J23" sqref="J23"/>
    </sheetView>
  </sheetViews>
  <sheetFormatPr defaultColWidth="9.140625" defaultRowHeight="12.75"/>
  <cols>
    <col min="1" max="1" width="11.00390625" style="0" customWidth="1"/>
    <col min="2" max="2" width="37.00390625" style="0" customWidth="1"/>
    <col min="3" max="3" width="11.8515625" style="15" customWidth="1"/>
    <col min="4" max="7" width="11.8515625" style="198" customWidth="1"/>
    <col min="8" max="8" width="11.8515625" style="15" customWidth="1"/>
    <col min="9" max="9" width="11.7109375" style="43" customWidth="1"/>
    <col min="10" max="10" width="14.57421875" style="51" customWidth="1"/>
  </cols>
  <sheetData>
    <row r="1" spans="1:10" s="188" customFormat="1" ht="18" customHeight="1">
      <c r="A1" s="484" t="s">
        <v>339</v>
      </c>
      <c r="B1" s="484"/>
      <c r="C1" s="484"/>
      <c r="D1" s="484"/>
      <c r="E1" s="484"/>
      <c r="F1" s="484"/>
      <c r="G1" s="484"/>
      <c r="H1" s="484"/>
      <c r="I1" s="484"/>
      <c r="J1" s="484"/>
    </row>
    <row r="2" spans="1:10" s="189" customFormat="1" ht="33" customHeight="1" thickBot="1">
      <c r="A2" s="485" t="s">
        <v>303</v>
      </c>
      <c r="B2" s="485"/>
      <c r="C2" s="485"/>
      <c r="D2" s="485"/>
      <c r="E2" s="485"/>
      <c r="F2" s="485"/>
      <c r="G2" s="485"/>
      <c r="H2" s="485"/>
      <c r="I2" s="485"/>
      <c r="J2" s="485"/>
    </row>
    <row r="3" spans="1:10" s="2" customFormat="1" ht="15" customHeight="1" thickTop="1">
      <c r="A3" s="5" t="s">
        <v>2</v>
      </c>
      <c r="B3" s="6"/>
      <c r="C3" s="320">
        <v>2015</v>
      </c>
      <c r="D3" s="320">
        <v>2016</v>
      </c>
      <c r="E3" s="320">
        <v>2017</v>
      </c>
      <c r="F3" s="320">
        <v>2018</v>
      </c>
      <c r="G3" s="320">
        <v>2019</v>
      </c>
      <c r="H3" s="406">
        <v>2020</v>
      </c>
      <c r="I3" s="54" t="str">
        <f>+Adm!I3</f>
        <v>Thru </v>
      </c>
      <c r="J3" s="108">
        <v>2021</v>
      </c>
    </row>
    <row r="4" spans="1:10" s="107" customFormat="1" ht="15" customHeight="1" thickBot="1">
      <c r="A4" s="104" t="s">
        <v>4</v>
      </c>
      <c r="B4" s="105" t="s">
        <v>5</v>
      </c>
      <c r="C4" s="321" t="s">
        <v>3</v>
      </c>
      <c r="D4" s="321" t="s">
        <v>3</v>
      </c>
      <c r="E4" s="321" t="s">
        <v>3</v>
      </c>
      <c r="F4" s="321" t="s">
        <v>3</v>
      </c>
      <c r="G4" s="321" t="s">
        <v>3</v>
      </c>
      <c r="H4" s="398" t="s">
        <v>6</v>
      </c>
      <c r="I4" s="450">
        <v>44125</v>
      </c>
      <c r="J4" s="109" t="s">
        <v>163</v>
      </c>
    </row>
    <row r="5" spans="1:10" s="96" customFormat="1" ht="15" customHeight="1" thickTop="1">
      <c r="A5" s="93">
        <v>459210</v>
      </c>
      <c r="B5" s="94" t="s">
        <v>261</v>
      </c>
      <c r="C5" s="328"/>
      <c r="D5" s="328"/>
      <c r="E5" s="328">
        <v>314.2</v>
      </c>
      <c r="F5" s="328">
        <v>0</v>
      </c>
      <c r="G5" s="328">
        <v>0</v>
      </c>
      <c r="H5" s="407">
        <v>500</v>
      </c>
      <c r="I5" s="243">
        <v>0</v>
      </c>
      <c r="J5" s="246">
        <v>500</v>
      </c>
    </row>
    <row r="6" spans="1:10" s="96" customFormat="1" ht="15" customHeight="1">
      <c r="A6" s="93">
        <v>459340</v>
      </c>
      <c r="B6" s="94" t="s">
        <v>29</v>
      </c>
      <c r="C6" s="328"/>
      <c r="D6" s="328"/>
      <c r="E6" s="328">
        <v>0</v>
      </c>
      <c r="F6" s="328">
        <v>1980</v>
      </c>
      <c r="G6" s="328">
        <v>1200</v>
      </c>
      <c r="H6" s="407">
        <v>2600</v>
      </c>
      <c r="I6" s="243">
        <v>1200</v>
      </c>
      <c r="J6" s="246">
        <v>3200</v>
      </c>
    </row>
    <row r="7" spans="1:10" s="96" customFormat="1" ht="15" customHeight="1">
      <c r="A7" s="93">
        <v>459450</v>
      </c>
      <c r="B7" s="94" t="s">
        <v>32</v>
      </c>
      <c r="C7" s="328"/>
      <c r="D7" s="328"/>
      <c r="E7" s="328">
        <v>0</v>
      </c>
      <c r="F7" s="328">
        <v>25.9</v>
      </c>
      <c r="G7" s="328">
        <v>0</v>
      </c>
      <c r="H7" s="407">
        <v>1000</v>
      </c>
      <c r="I7" s="243"/>
      <c r="J7" s="246">
        <v>1000</v>
      </c>
    </row>
    <row r="8" spans="1:10" s="96" customFormat="1" ht="15" customHeight="1">
      <c r="A8" s="93">
        <v>459480</v>
      </c>
      <c r="B8" s="94" t="s">
        <v>302</v>
      </c>
      <c r="C8" s="328"/>
      <c r="D8" s="328"/>
      <c r="E8" s="328">
        <v>0</v>
      </c>
      <c r="F8" s="328">
        <v>840</v>
      </c>
      <c r="G8" s="328">
        <v>1920</v>
      </c>
      <c r="H8" s="407">
        <v>703</v>
      </c>
      <c r="I8" s="243">
        <v>540</v>
      </c>
      <c r="J8" s="246">
        <v>703</v>
      </c>
    </row>
    <row r="9" spans="1:10" s="96" customFormat="1" ht="15" customHeight="1">
      <c r="A9" s="93"/>
      <c r="B9" s="94"/>
      <c r="C9" s="328"/>
      <c r="D9" s="328"/>
      <c r="E9" s="328"/>
      <c r="F9" s="328"/>
      <c r="G9" s="328"/>
      <c r="H9" s="407"/>
      <c r="I9" s="243"/>
      <c r="J9" s="246"/>
    </row>
    <row r="10" spans="1:10" s="96" customFormat="1" ht="15" customHeight="1">
      <c r="A10" s="113"/>
      <c r="B10" s="114"/>
      <c r="C10" s="324"/>
      <c r="D10" s="324"/>
      <c r="E10" s="324"/>
      <c r="F10" s="324"/>
      <c r="G10" s="324"/>
      <c r="H10" s="412"/>
      <c r="I10" s="255"/>
      <c r="J10" s="256"/>
    </row>
    <row r="11" spans="1:10" s="96" customFormat="1" ht="15" customHeight="1" thickBot="1">
      <c r="A11" s="154"/>
      <c r="B11" s="381"/>
      <c r="C11" s="334"/>
      <c r="D11" s="334"/>
      <c r="E11" s="334"/>
      <c r="F11" s="334"/>
      <c r="G11" s="334"/>
      <c r="H11" s="416"/>
      <c r="I11" s="252"/>
      <c r="J11" s="253"/>
    </row>
    <row r="12" spans="1:10" s="103" customFormat="1" ht="15" customHeight="1">
      <c r="A12" s="99"/>
      <c r="B12" s="100" t="s">
        <v>7</v>
      </c>
      <c r="C12" s="329">
        <f aca="true" t="shared" si="0" ref="C12:J12">SUM(C5:C11)</f>
        <v>0</v>
      </c>
      <c r="D12" s="329">
        <f t="shared" si="0"/>
        <v>0</v>
      </c>
      <c r="E12" s="329">
        <f t="shared" si="0"/>
        <v>314.2</v>
      </c>
      <c r="F12" s="329">
        <f t="shared" si="0"/>
        <v>2845.9</v>
      </c>
      <c r="G12" s="329">
        <f t="shared" si="0"/>
        <v>3120</v>
      </c>
      <c r="H12" s="413">
        <f t="shared" si="0"/>
        <v>4803</v>
      </c>
      <c r="I12" s="102">
        <f t="shared" si="0"/>
        <v>1740</v>
      </c>
      <c r="J12" s="110">
        <f t="shared" si="0"/>
        <v>5403</v>
      </c>
    </row>
    <row r="13" spans="3:10" ht="12.75">
      <c r="C13" s="198"/>
      <c r="J13" s="58"/>
    </row>
    <row r="14" spans="1:10" ht="12.75">
      <c r="A14" s="126" t="s">
        <v>194</v>
      </c>
      <c r="B14" s="127"/>
      <c r="C14" s="323"/>
      <c r="D14" s="323"/>
      <c r="E14" s="323"/>
      <c r="F14" s="323"/>
      <c r="G14" s="323"/>
      <c r="H14" s="425"/>
      <c r="I14" s="128"/>
      <c r="J14" s="129"/>
    </row>
    <row r="15" spans="1:10" ht="12.75">
      <c r="A15" s="93">
        <v>452100</v>
      </c>
      <c r="B15" s="94" t="str">
        <f>Actuals!B129</f>
        <v>MATERIALS &amp; SUPPLIES - MAINTENANCE</v>
      </c>
      <c r="C15" s="324">
        <v>0</v>
      </c>
      <c r="D15" s="324">
        <v>0</v>
      </c>
      <c r="E15" s="324">
        <v>0</v>
      </c>
      <c r="F15" s="324">
        <v>0</v>
      </c>
      <c r="G15" s="324">
        <v>0</v>
      </c>
      <c r="H15" s="407">
        <v>0</v>
      </c>
      <c r="I15" s="243">
        <v>0</v>
      </c>
      <c r="J15" s="246">
        <v>0</v>
      </c>
    </row>
    <row r="16" spans="1:10" ht="12.75">
      <c r="A16" s="93">
        <v>452161</v>
      </c>
      <c r="B16" s="94" t="s">
        <v>76</v>
      </c>
      <c r="C16" s="328">
        <v>0</v>
      </c>
      <c r="D16" s="328">
        <v>0</v>
      </c>
      <c r="E16" s="328">
        <v>0</v>
      </c>
      <c r="F16" s="328">
        <v>0</v>
      </c>
      <c r="G16" s="328">
        <v>0</v>
      </c>
      <c r="H16" s="407">
        <v>0</v>
      </c>
      <c r="I16" s="243">
        <v>0</v>
      </c>
      <c r="J16" s="246">
        <v>0</v>
      </c>
    </row>
    <row r="17" spans="1:10" ht="12.75">
      <c r="A17" s="93">
        <v>452162</v>
      </c>
      <c r="B17" s="94" t="s">
        <v>15</v>
      </c>
      <c r="C17" s="328">
        <v>0</v>
      </c>
      <c r="D17" s="328">
        <v>0</v>
      </c>
      <c r="E17" s="328">
        <v>0</v>
      </c>
      <c r="F17" s="328">
        <v>0</v>
      </c>
      <c r="G17" s="328">
        <v>0</v>
      </c>
      <c r="H17" s="407">
        <v>0</v>
      </c>
      <c r="I17" s="243">
        <v>0</v>
      </c>
      <c r="J17" s="246">
        <v>0</v>
      </c>
    </row>
    <row r="18" spans="1:10" ht="12.75">
      <c r="A18" s="131">
        <v>452450</v>
      </c>
      <c r="B18" s="132" t="s">
        <v>32</v>
      </c>
      <c r="C18" s="342">
        <v>0</v>
      </c>
      <c r="D18" s="342">
        <v>0</v>
      </c>
      <c r="E18" s="342">
        <v>6733.39</v>
      </c>
      <c r="F18" s="342">
        <v>6858.7</v>
      </c>
      <c r="G18" s="342">
        <v>6804.95</v>
      </c>
      <c r="H18" s="408">
        <v>3500</v>
      </c>
      <c r="I18" s="248">
        <v>0</v>
      </c>
      <c r="J18" s="249">
        <v>4000</v>
      </c>
    </row>
    <row r="19" spans="1:10" ht="12.75">
      <c r="A19" s="133"/>
      <c r="B19" s="134" t="s">
        <v>195</v>
      </c>
      <c r="C19" s="325">
        <f aca="true" t="shared" si="1" ref="C19:J19">SUM(C15:C18)</f>
        <v>0</v>
      </c>
      <c r="D19" s="325">
        <f t="shared" si="1"/>
        <v>0</v>
      </c>
      <c r="E19" s="325">
        <f t="shared" si="1"/>
        <v>6733.39</v>
      </c>
      <c r="F19" s="325">
        <f t="shared" si="1"/>
        <v>6858.7</v>
      </c>
      <c r="G19" s="325">
        <f t="shared" si="1"/>
        <v>6804.95</v>
      </c>
      <c r="H19" s="426">
        <f t="shared" si="1"/>
        <v>3500</v>
      </c>
      <c r="I19" s="135">
        <f t="shared" si="1"/>
        <v>0</v>
      </c>
      <c r="J19" s="136">
        <f t="shared" si="1"/>
        <v>4000</v>
      </c>
    </row>
    <row r="20" ht="12.75">
      <c r="C20" s="198"/>
    </row>
    <row r="21" ht="12.75">
      <c r="C21" s="198"/>
    </row>
    <row r="22" spans="1:10" ht="12.75">
      <c r="A22" s="8">
        <v>456540</v>
      </c>
      <c r="B22" s="465" t="s">
        <v>241</v>
      </c>
      <c r="C22" s="466">
        <v>1000</v>
      </c>
      <c r="D22" s="466">
        <v>2000</v>
      </c>
      <c r="E22" s="466">
        <v>2000</v>
      </c>
      <c r="F22" s="466">
        <v>2000</v>
      </c>
      <c r="G22" s="466">
        <v>2000</v>
      </c>
      <c r="H22" s="467">
        <v>2100</v>
      </c>
      <c r="I22" s="468">
        <v>2100</v>
      </c>
      <c r="J22" s="469">
        <v>2500</v>
      </c>
    </row>
    <row r="23" spans="1:10" ht="12.75">
      <c r="A23" s="64"/>
      <c r="B23" s="65" t="s">
        <v>304</v>
      </c>
      <c r="C23" s="341">
        <f aca="true" t="shared" si="2" ref="C23:I23">SUM(C12,C19,C22)</f>
        <v>1000</v>
      </c>
      <c r="D23" s="341">
        <f t="shared" si="2"/>
        <v>2000</v>
      </c>
      <c r="E23" s="341">
        <f t="shared" si="2"/>
        <v>9047.59</v>
      </c>
      <c r="F23" s="341">
        <f t="shared" si="2"/>
        <v>11704.6</v>
      </c>
      <c r="G23" s="341">
        <f t="shared" si="2"/>
        <v>11924.95</v>
      </c>
      <c r="H23" s="429">
        <f t="shared" si="2"/>
        <v>10403</v>
      </c>
      <c r="I23" s="149">
        <f t="shared" si="2"/>
        <v>3840</v>
      </c>
      <c r="J23" s="152">
        <f>SUM(J22)</f>
        <v>2500</v>
      </c>
    </row>
    <row r="24" spans="3:10" ht="13.5" thickBot="1">
      <c r="C24" s="61"/>
      <c r="D24" s="61"/>
      <c r="E24" s="61"/>
      <c r="F24" s="61"/>
      <c r="G24" s="61"/>
      <c r="H24" s="430"/>
      <c r="J24" s="122"/>
    </row>
    <row r="25" spans="1:10" ht="13.5" thickBot="1">
      <c r="A25" s="141"/>
      <c r="B25" s="142" t="s">
        <v>305</v>
      </c>
      <c r="C25" s="331">
        <f aca="true" t="shared" si="3" ref="C25:I25">+C1+C23</f>
        <v>1000</v>
      </c>
      <c r="D25" s="331">
        <f t="shared" si="3"/>
        <v>2000</v>
      </c>
      <c r="E25" s="331">
        <f t="shared" si="3"/>
        <v>9047.59</v>
      </c>
      <c r="F25" s="331">
        <f t="shared" si="3"/>
        <v>11704.6</v>
      </c>
      <c r="G25" s="331">
        <f t="shared" si="3"/>
        <v>11924.95</v>
      </c>
      <c r="H25" s="415">
        <f t="shared" si="3"/>
        <v>10403</v>
      </c>
      <c r="I25" s="143">
        <f t="shared" si="3"/>
        <v>3840</v>
      </c>
      <c r="J25" s="144">
        <f>SUM(J12+J19+J23)</f>
        <v>11903</v>
      </c>
    </row>
  </sheetData>
  <sheetProtection/>
  <mergeCells count="2">
    <mergeCell ref="A1:J1"/>
    <mergeCell ref="A2:J2"/>
  </mergeCells>
  <printOptions horizontalCentered="1"/>
  <pageMargins left="0.46" right="0.46" top="0.52" bottom="0.25" header="0.31" footer="0.25"/>
  <pageSetup fitToHeight="1" fitToWidth="1" horizontalDpi="600" verticalDpi="600" orientation="landscape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showGridLines="0" zoomScalePageLayoutView="0" workbookViewId="0" topLeftCell="A1">
      <pane xSplit="2" ySplit="4" topLeftCell="C5" activePane="bottomRight" state="frozen"/>
      <selection pane="topLeft" activeCell="I43" sqref="I43"/>
      <selection pane="topRight" activeCell="I43" sqref="I43"/>
      <selection pane="bottomLeft" activeCell="I43" sqref="I43"/>
      <selection pane="bottomRight" activeCell="I11" sqref="I11"/>
    </sheetView>
  </sheetViews>
  <sheetFormatPr defaultColWidth="9.140625" defaultRowHeight="12.75"/>
  <cols>
    <col min="1" max="1" width="11.00390625" style="0" customWidth="1"/>
    <col min="2" max="2" width="37.00390625" style="0" customWidth="1"/>
    <col min="3" max="3" width="11.8515625" style="15" customWidth="1"/>
    <col min="4" max="7" width="11.8515625" style="198" customWidth="1"/>
    <col min="8" max="8" width="11.8515625" style="15" customWidth="1"/>
    <col min="9" max="9" width="11.7109375" style="43" customWidth="1"/>
    <col min="10" max="10" width="14.57421875" style="51" customWidth="1"/>
  </cols>
  <sheetData>
    <row r="1" spans="1:10" s="188" customFormat="1" ht="18" customHeight="1">
      <c r="A1" s="484" t="s">
        <v>339</v>
      </c>
      <c r="B1" s="484"/>
      <c r="C1" s="484"/>
      <c r="D1" s="484"/>
      <c r="E1" s="484"/>
      <c r="F1" s="484"/>
      <c r="G1" s="484"/>
      <c r="H1" s="484"/>
      <c r="I1" s="484"/>
      <c r="J1" s="484"/>
    </row>
    <row r="2" spans="1:10" s="189" customFormat="1" ht="33" customHeight="1" thickBot="1">
      <c r="A2" s="485" t="s">
        <v>164</v>
      </c>
      <c r="B2" s="485"/>
      <c r="C2" s="485"/>
      <c r="D2" s="485"/>
      <c r="E2" s="485"/>
      <c r="F2" s="485"/>
      <c r="G2" s="485"/>
      <c r="H2" s="485"/>
      <c r="I2" s="485"/>
      <c r="J2" s="485"/>
    </row>
    <row r="3" spans="1:10" s="2" customFormat="1" ht="15" customHeight="1" thickTop="1">
      <c r="A3" s="5" t="s">
        <v>2</v>
      </c>
      <c r="B3" s="6"/>
      <c r="C3" s="320">
        <v>2015</v>
      </c>
      <c r="D3" s="320">
        <v>2016</v>
      </c>
      <c r="E3" s="320">
        <v>2017</v>
      </c>
      <c r="F3" s="320">
        <v>2018</v>
      </c>
      <c r="G3" s="320">
        <v>2019</v>
      </c>
      <c r="H3" s="406">
        <v>2020</v>
      </c>
      <c r="I3" s="54" t="str">
        <f>+Adm!I3</f>
        <v>Thru </v>
      </c>
      <c r="J3" s="108">
        <v>2021</v>
      </c>
    </row>
    <row r="4" spans="1:10" s="107" customFormat="1" ht="15" customHeight="1" thickBot="1">
      <c r="A4" s="104" t="s">
        <v>4</v>
      </c>
      <c r="B4" s="105" t="s">
        <v>5</v>
      </c>
      <c r="C4" s="321" t="s">
        <v>3</v>
      </c>
      <c r="D4" s="321" t="s">
        <v>3</v>
      </c>
      <c r="E4" s="321" t="s">
        <v>3</v>
      </c>
      <c r="F4" s="321" t="s">
        <v>3</v>
      </c>
      <c r="G4" s="321" t="s">
        <v>3</v>
      </c>
      <c r="H4" s="398" t="s">
        <v>6</v>
      </c>
      <c r="I4" s="450">
        <v>44125</v>
      </c>
      <c r="J4" s="109" t="s">
        <v>163</v>
      </c>
    </row>
    <row r="5" spans="1:10" s="96" customFormat="1" ht="15" customHeight="1" thickTop="1">
      <c r="A5" s="93">
        <v>410130</v>
      </c>
      <c r="B5" s="94" t="s">
        <v>277</v>
      </c>
      <c r="C5" s="328">
        <v>3558.5</v>
      </c>
      <c r="D5" s="328">
        <v>3725.04</v>
      </c>
      <c r="E5" s="328">
        <v>2024.88</v>
      </c>
      <c r="F5" s="328">
        <v>3329.04</v>
      </c>
      <c r="G5" s="328">
        <v>3702.9</v>
      </c>
      <c r="H5" s="407">
        <v>4327</v>
      </c>
      <c r="I5" s="243">
        <v>1692.94</v>
      </c>
      <c r="J5" s="246">
        <v>4457</v>
      </c>
    </row>
    <row r="6" spans="1:10" s="96" customFormat="1" ht="15" customHeight="1">
      <c r="A6" s="93">
        <v>410161</v>
      </c>
      <c r="B6" s="94" t="s">
        <v>48</v>
      </c>
      <c r="C6" s="328">
        <v>272.23</v>
      </c>
      <c r="D6" s="328">
        <v>284.96</v>
      </c>
      <c r="E6" s="328">
        <v>154.9</v>
      </c>
      <c r="F6" s="328">
        <v>254.67</v>
      </c>
      <c r="G6" s="328">
        <v>283.27</v>
      </c>
      <c r="H6" s="407">
        <v>290</v>
      </c>
      <c r="I6" s="243">
        <v>105.37</v>
      </c>
      <c r="J6" s="246">
        <v>320</v>
      </c>
    </row>
    <row r="7" spans="1:10" s="96" customFormat="1" ht="15" customHeight="1">
      <c r="A7" s="93">
        <v>410162</v>
      </c>
      <c r="B7" s="94" t="s">
        <v>15</v>
      </c>
      <c r="C7" s="328">
        <v>110.8</v>
      </c>
      <c r="D7" s="328">
        <v>115.71</v>
      </c>
      <c r="E7" s="328">
        <v>63.74</v>
      </c>
      <c r="F7" s="328">
        <v>103.41</v>
      </c>
      <c r="G7" s="328">
        <v>107.74</v>
      </c>
      <c r="H7" s="407">
        <v>150</v>
      </c>
      <c r="I7" s="243">
        <v>40.51</v>
      </c>
      <c r="J7" s="246">
        <v>110</v>
      </c>
    </row>
    <row r="8" spans="1:10" s="96" customFormat="1" ht="15" customHeight="1">
      <c r="A8" s="93">
        <v>410310</v>
      </c>
      <c r="B8" s="94" t="s">
        <v>255</v>
      </c>
      <c r="C8" s="328">
        <v>0</v>
      </c>
      <c r="D8" s="328">
        <v>391.98</v>
      </c>
      <c r="E8" s="328">
        <v>418.37</v>
      </c>
      <c r="F8" s="328">
        <v>477.3</v>
      </c>
      <c r="G8" s="328">
        <v>0</v>
      </c>
      <c r="H8" s="407">
        <v>500</v>
      </c>
      <c r="I8" s="243">
        <v>0</v>
      </c>
      <c r="J8" s="246">
        <v>500</v>
      </c>
    </row>
    <row r="9" spans="1:10" s="96" customFormat="1" ht="15" customHeight="1">
      <c r="A9" s="93">
        <f>Actuals!A68</f>
        <v>410315</v>
      </c>
      <c r="B9" s="94" t="s">
        <v>256</v>
      </c>
      <c r="C9" s="328">
        <v>371124</v>
      </c>
      <c r="D9" s="328">
        <v>376044</v>
      </c>
      <c r="E9" s="328">
        <v>376716</v>
      </c>
      <c r="F9" s="328">
        <v>390720</v>
      </c>
      <c r="G9" s="328">
        <v>411204</v>
      </c>
      <c r="H9" s="407">
        <v>497725</v>
      </c>
      <c r="I9" s="243">
        <v>414770</v>
      </c>
      <c r="J9" s="246">
        <v>538543</v>
      </c>
    </row>
    <row r="10" spans="1:10" s="96" customFormat="1" ht="15" customHeight="1">
      <c r="A10" s="113">
        <v>410380</v>
      </c>
      <c r="B10" s="114" t="s">
        <v>52</v>
      </c>
      <c r="C10" s="324">
        <v>4394.64</v>
      </c>
      <c r="D10" s="324">
        <v>8640</v>
      </c>
      <c r="E10" s="324">
        <v>8640</v>
      </c>
      <c r="F10" s="324">
        <v>8640</v>
      </c>
      <c r="G10" s="324">
        <v>7632</v>
      </c>
      <c r="H10" s="412">
        <v>8975</v>
      </c>
      <c r="I10" s="255">
        <v>7530</v>
      </c>
      <c r="J10" s="256">
        <v>9240</v>
      </c>
    </row>
    <row r="11" spans="1:10" s="96" customFormat="1" ht="15" customHeight="1" thickBot="1">
      <c r="A11" s="154">
        <v>410450</v>
      </c>
      <c r="B11" s="381" t="s">
        <v>279</v>
      </c>
      <c r="C11" s="324">
        <v>0</v>
      </c>
      <c r="D11" s="324">
        <v>0</v>
      </c>
      <c r="E11" s="324">
        <v>228.79</v>
      </c>
      <c r="F11" s="324">
        <v>0</v>
      </c>
      <c r="G11" s="324">
        <v>0</v>
      </c>
      <c r="H11" s="412">
        <v>200</v>
      </c>
      <c r="I11" s="255">
        <v>0</v>
      </c>
      <c r="J11" s="256">
        <v>200</v>
      </c>
    </row>
    <row r="12" spans="1:10" s="96" customFormat="1" ht="15" customHeight="1" thickBot="1">
      <c r="A12" s="154">
        <v>410530</v>
      </c>
      <c r="B12" s="381" t="s">
        <v>315</v>
      </c>
      <c r="C12" s="343">
        <v>0</v>
      </c>
      <c r="D12" s="343">
        <v>0</v>
      </c>
      <c r="E12" s="343">
        <v>0</v>
      </c>
      <c r="F12" s="343">
        <v>2500</v>
      </c>
      <c r="G12" s="343">
        <v>2500</v>
      </c>
      <c r="H12" s="422">
        <v>2500</v>
      </c>
      <c r="I12" s="244">
        <v>2500</v>
      </c>
      <c r="J12" s="247">
        <v>2500</v>
      </c>
    </row>
    <row r="13" spans="1:10" s="103" customFormat="1" ht="15" customHeight="1">
      <c r="A13" s="99"/>
      <c r="B13" s="100" t="s">
        <v>7</v>
      </c>
      <c r="C13" s="329">
        <f aca="true" t="shared" si="0" ref="C13:J13">SUM(C5:C12)</f>
        <v>379460.17000000004</v>
      </c>
      <c r="D13" s="329">
        <f t="shared" si="0"/>
        <v>389201.69</v>
      </c>
      <c r="E13" s="329">
        <f t="shared" si="0"/>
        <v>388246.68</v>
      </c>
      <c r="F13" s="329">
        <f t="shared" si="0"/>
        <v>406024.42</v>
      </c>
      <c r="G13" s="329">
        <f t="shared" si="0"/>
        <v>425429.91</v>
      </c>
      <c r="H13" s="413">
        <f t="shared" si="0"/>
        <v>514667</v>
      </c>
      <c r="I13" s="102">
        <f t="shared" si="0"/>
        <v>426638.82</v>
      </c>
      <c r="J13" s="110">
        <f t="shared" si="0"/>
        <v>555870</v>
      </c>
    </row>
    <row r="14" ht="12.75">
      <c r="J14" s="58"/>
    </row>
    <row r="15" spans="3:10" ht="12.75">
      <c r="C15" s="218"/>
      <c r="D15" s="332"/>
      <c r="E15" s="332"/>
      <c r="F15" s="332"/>
      <c r="G15" s="332"/>
      <c r="H15" s="218"/>
      <c r="J15" s="187"/>
    </row>
  </sheetData>
  <sheetProtection/>
  <mergeCells count="2">
    <mergeCell ref="A1:J1"/>
    <mergeCell ref="A2:J2"/>
  </mergeCells>
  <printOptions horizontalCentered="1"/>
  <pageMargins left="0.46" right="0.46" top="0.52" bottom="0.25" header="0.31" footer="0.25"/>
  <pageSetup fitToHeight="1" fitToWidth="1" horizontalDpi="600" verticalDpi="600" orientation="landscape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showGridLines="0" zoomScalePageLayoutView="0" workbookViewId="0" topLeftCell="A1">
      <pane xSplit="2" ySplit="4" topLeftCell="C5" activePane="bottomRight" state="frozen"/>
      <selection pane="topLeft" activeCell="I43" sqref="I43"/>
      <selection pane="topRight" activeCell="I43" sqref="I43"/>
      <selection pane="bottomLeft" activeCell="I43" sqref="I43"/>
      <selection pane="bottomRight" activeCell="I23" sqref="I23"/>
    </sheetView>
  </sheetViews>
  <sheetFormatPr defaultColWidth="9.140625" defaultRowHeight="12.75"/>
  <cols>
    <col min="1" max="1" width="11.00390625" style="0" customWidth="1"/>
    <col min="2" max="2" width="36.00390625" style="0" customWidth="1"/>
    <col min="3" max="3" width="11.8515625" style="15" customWidth="1"/>
    <col min="4" max="7" width="11.8515625" style="198" customWidth="1"/>
    <col min="8" max="8" width="11.8515625" style="222" customWidth="1"/>
    <col min="9" max="9" width="11.421875" style="43" customWidth="1"/>
    <col min="10" max="10" width="14.57421875" style="122" customWidth="1"/>
  </cols>
  <sheetData>
    <row r="1" spans="1:10" ht="18">
      <c r="A1" s="483" t="s">
        <v>339</v>
      </c>
      <c r="B1" s="483"/>
      <c r="C1" s="483"/>
      <c r="D1" s="483"/>
      <c r="E1" s="483"/>
      <c r="F1" s="483"/>
      <c r="G1" s="483"/>
      <c r="H1" s="483"/>
      <c r="I1" s="483"/>
      <c r="J1" s="483"/>
    </row>
    <row r="2" spans="1:10" s="83" customFormat="1" ht="33" customHeight="1" thickBot="1">
      <c r="A2" s="482" t="s">
        <v>53</v>
      </c>
      <c r="B2" s="482"/>
      <c r="C2" s="482"/>
      <c r="D2" s="482"/>
      <c r="E2" s="482"/>
      <c r="F2" s="482"/>
      <c r="G2" s="482"/>
      <c r="H2" s="482"/>
      <c r="I2" s="482"/>
      <c r="J2" s="482"/>
    </row>
    <row r="3" spans="1:10" s="2" customFormat="1" ht="15" customHeight="1" thickTop="1">
      <c r="A3" s="5" t="s">
        <v>2</v>
      </c>
      <c r="B3" s="6"/>
      <c r="C3" s="320">
        <v>2015</v>
      </c>
      <c r="D3" s="320">
        <v>2016</v>
      </c>
      <c r="E3" s="320">
        <v>2017</v>
      </c>
      <c r="F3" s="320">
        <v>2018</v>
      </c>
      <c r="G3" s="320">
        <v>2019</v>
      </c>
      <c r="H3" s="406">
        <v>2020</v>
      </c>
      <c r="I3" s="54" t="str">
        <f>+Adm!I3</f>
        <v>Thru </v>
      </c>
      <c r="J3" s="108">
        <v>2021</v>
      </c>
    </row>
    <row r="4" spans="1:10" s="107" customFormat="1" ht="15" customHeight="1" thickBot="1">
      <c r="A4" s="104" t="s">
        <v>4</v>
      </c>
      <c r="B4" s="105" t="s">
        <v>5</v>
      </c>
      <c r="C4" s="321" t="s">
        <v>3</v>
      </c>
      <c r="D4" s="321" t="s">
        <v>3</v>
      </c>
      <c r="E4" s="321" t="s">
        <v>3</v>
      </c>
      <c r="F4" s="321" t="s">
        <v>3</v>
      </c>
      <c r="G4" s="321" t="s">
        <v>3</v>
      </c>
      <c r="H4" s="398" t="s">
        <v>6</v>
      </c>
      <c r="I4" s="450">
        <v>44125</v>
      </c>
      <c r="J4" s="109" t="s">
        <v>163</v>
      </c>
    </row>
    <row r="5" spans="1:10" s="96" customFormat="1" ht="15" customHeight="1" thickTop="1">
      <c r="A5" s="93">
        <v>411242</v>
      </c>
      <c r="B5" s="372" t="s">
        <v>338</v>
      </c>
      <c r="C5" s="328">
        <v>482.21</v>
      </c>
      <c r="D5" s="328">
        <v>7501.75</v>
      </c>
      <c r="E5" s="328">
        <v>3078.12</v>
      </c>
      <c r="F5" s="328">
        <v>3300.01</v>
      </c>
      <c r="G5" s="328">
        <v>2114.46</v>
      </c>
      <c r="H5" s="418">
        <v>3500</v>
      </c>
      <c r="I5" s="243">
        <v>1564.47</v>
      </c>
      <c r="J5" s="246">
        <v>3500</v>
      </c>
    </row>
    <row r="6" spans="1:10" s="96" customFormat="1" ht="15" customHeight="1">
      <c r="A6" s="93">
        <v>411252</v>
      </c>
      <c r="B6" s="94" t="s">
        <v>260</v>
      </c>
      <c r="C6" s="328">
        <v>469.77</v>
      </c>
      <c r="D6" s="328">
        <v>0</v>
      </c>
      <c r="E6" s="328">
        <v>0</v>
      </c>
      <c r="F6" s="328">
        <v>0</v>
      </c>
      <c r="G6" s="328">
        <v>0</v>
      </c>
      <c r="H6" s="418">
        <v>0</v>
      </c>
      <c r="I6" s="243">
        <v>0</v>
      </c>
      <c r="J6" s="246">
        <v>0</v>
      </c>
    </row>
    <row r="7" spans="1:10" s="96" customFormat="1" ht="15" customHeight="1">
      <c r="A7" s="93">
        <v>411253</v>
      </c>
      <c r="B7" s="94" t="s">
        <v>261</v>
      </c>
      <c r="C7" s="328"/>
      <c r="D7" s="328"/>
      <c r="E7" s="328"/>
      <c r="F7" s="328"/>
      <c r="G7" s="328"/>
      <c r="H7" s="418"/>
      <c r="I7" s="243"/>
      <c r="J7" s="246"/>
    </row>
    <row r="8" spans="1:10" s="96" customFormat="1" ht="15" customHeight="1">
      <c r="A8" s="93"/>
      <c r="B8" s="94"/>
      <c r="C8" s="328"/>
      <c r="D8" s="328"/>
      <c r="E8" s="328"/>
      <c r="F8" s="328"/>
      <c r="G8" s="328"/>
      <c r="H8" s="418"/>
      <c r="I8" s="243"/>
      <c r="J8" s="246"/>
    </row>
    <row r="9" spans="1:10" s="96" customFormat="1" ht="15" customHeight="1">
      <c r="A9" s="93">
        <v>411331</v>
      </c>
      <c r="B9" s="174" t="s">
        <v>242</v>
      </c>
      <c r="C9" s="328">
        <v>25213.71</v>
      </c>
      <c r="D9" s="328">
        <v>21654.09</v>
      </c>
      <c r="E9" s="328">
        <v>52946.12</v>
      </c>
      <c r="F9" s="328">
        <v>0</v>
      </c>
      <c r="G9" s="328">
        <v>0</v>
      </c>
      <c r="H9" s="418">
        <v>0</v>
      </c>
      <c r="I9" s="243">
        <v>0</v>
      </c>
      <c r="J9" s="246">
        <v>0</v>
      </c>
    </row>
    <row r="10" spans="1:10" s="96" customFormat="1" ht="15" customHeight="1">
      <c r="A10" s="93">
        <v>411354</v>
      </c>
      <c r="B10" s="94" t="s">
        <v>295</v>
      </c>
      <c r="C10" s="328"/>
      <c r="D10" s="328">
        <v>11339</v>
      </c>
      <c r="E10" s="328">
        <v>12059</v>
      </c>
      <c r="F10" s="328">
        <v>14614</v>
      </c>
      <c r="G10" s="328">
        <v>10125</v>
      </c>
      <c r="H10" s="418">
        <v>15000</v>
      </c>
      <c r="I10" s="243">
        <v>9146</v>
      </c>
      <c r="J10" s="476">
        <v>15000</v>
      </c>
    </row>
    <row r="11" spans="1:10" s="96" customFormat="1" ht="15" customHeight="1">
      <c r="A11" s="93">
        <v>411450</v>
      </c>
      <c r="B11" s="470" t="s">
        <v>32</v>
      </c>
      <c r="C11" s="328"/>
      <c r="D11" s="328"/>
      <c r="E11" s="328"/>
      <c r="F11" s="328"/>
      <c r="G11" s="328"/>
      <c r="H11" s="418"/>
      <c r="I11" s="243"/>
      <c r="J11" s="472"/>
    </row>
    <row r="12" spans="1:10" s="96" customFormat="1" ht="15" customHeight="1">
      <c r="A12" s="473">
        <v>411520</v>
      </c>
      <c r="B12" s="474" t="s">
        <v>314</v>
      </c>
      <c r="C12" s="324"/>
      <c r="D12" s="471"/>
      <c r="E12" s="471"/>
      <c r="F12" s="471"/>
      <c r="G12" s="471"/>
      <c r="H12" s="324"/>
      <c r="I12" s="324"/>
      <c r="J12" s="477"/>
    </row>
    <row r="13" spans="1:10" s="96" customFormat="1" ht="15" customHeight="1" thickBot="1">
      <c r="A13" s="97">
        <v>411710</v>
      </c>
      <c r="B13" s="98" t="s">
        <v>243</v>
      </c>
      <c r="C13" s="343">
        <v>0</v>
      </c>
      <c r="D13" s="343">
        <v>0</v>
      </c>
      <c r="E13" s="343">
        <v>0</v>
      </c>
      <c r="F13" s="343">
        <v>0</v>
      </c>
      <c r="G13" s="343">
        <v>0</v>
      </c>
      <c r="H13" s="419">
        <v>0</v>
      </c>
      <c r="I13" s="244">
        <v>0</v>
      </c>
      <c r="J13" s="247">
        <v>0</v>
      </c>
    </row>
    <row r="14" spans="1:10" s="103" customFormat="1" ht="15" customHeight="1">
      <c r="A14" s="99"/>
      <c r="B14" s="100" t="s">
        <v>7</v>
      </c>
      <c r="C14" s="329">
        <f aca="true" t="shared" si="0" ref="C14:J14">SUM(C5:C13)</f>
        <v>26165.69</v>
      </c>
      <c r="D14" s="329">
        <f t="shared" si="0"/>
        <v>40494.84</v>
      </c>
      <c r="E14" s="329">
        <f t="shared" si="0"/>
        <v>68083.24</v>
      </c>
      <c r="F14" s="329">
        <f t="shared" si="0"/>
        <v>17914.010000000002</v>
      </c>
      <c r="G14" s="329">
        <f t="shared" si="0"/>
        <v>12239.46</v>
      </c>
      <c r="H14" s="417">
        <f t="shared" si="0"/>
        <v>18500</v>
      </c>
      <c r="I14" s="102">
        <f t="shared" si="0"/>
        <v>10710.47</v>
      </c>
      <c r="J14" s="110">
        <f t="shared" si="0"/>
        <v>18500</v>
      </c>
    </row>
    <row r="15" spans="1:10" s="4" customFormat="1" ht="39.75" customHeight="1">
      <c r="A15" s="486" t="s">
        <v>253</v>
      </c>
      <c r="B15" s="487"/>
      <c r="C15" s="487"/>
      <c r="D15" s="487"/>
      <c r="E15" s="487"/>
      <c r="F15" s="487"/>
      <c r="G15" s="487"/>
      <c r="H15" s="487"/>
      <c r="I15" s="487"/>
      <c r="J15" s="487"/>
    </row>
    <row r="16" spans="1:10" s="96" customFormat="1" ht="15" customHeight="1">
      <c r="A16" s="115">
        <v>411363</v>
      </c>
      <c r="B16" s="116" t="s">
        <v>55</v>
      </c>
      <c r="C16" s="335">
        <v>31824</v>
      </c>
      <c r="D16" s="335">
        <v>23868</v>
      </c>
      <c r="E16" s="335">
        <v>19584</v>
      </c>
      <c r="F16" s="335">
        <v>21599.52</v>
      </c>
      <c r="G16" s="335">
        <v>23615.04</v>
      </c>
      <c r="H16" s="420">
        <v>22500</v>
      </c>
      <c r="I16" s="245">
        <v>23615.04</v>
      </c>
      <c r="J16" s="254">
        <v>24000</v>
      </c>
    </row>
    <row r="17" spans="1:10" s="96" customFormat="1" ht="15" customHeight="1" thickBot="1">
      <c r="A17" s="97">
        <v>411500</v>
      </c>
      <c r="B17" s="98" t="s">
        <v>240</v>
      </c>
      <c r="C17" s="343">
        <v>14215.9</v>
      </c>
      <c r="D17" s="343">
        <v>13771.23</v>
      </c>
      <c r="E17" s="343">
        <v>12412.96</v>
      </c>
      <c r="F17" s="343">
        <v>11287.04</v>
      </c>
      <c r="G17" s="343">
        <v>12205.41</v>
      </c>
      <c r="H17" s="419">
        <v>12000</v>
      </c>
      <c r="I17" s="244">
        <v>12333.92</v>
      </c>
      <c r="J17" s="247">
        <v>12000</v>
      </c>
    </row>
    <row r="18" spans="1:10" s="103" customFormat="1" ht="15" customHeight="1">
      <c r="A18" s="99"/>
      <c r="B18" s="100" t="s">
        <v>7</v>
      </c>
      <c r="C18" s="329">
        <f aca="true" t="shared" si="1" ref="C18:J18">SUM(C16:C17)</f>
        <v>46039.9</v>
      </c>
      <c r="D18" s="329">
        <f t="shared" si="1"/>
        <v>37639.229999999996</v>
      </c>
      <c r="E18" s="329">
        <f t="shared" si="1"/>
        <v>31996.96</v>
      </c>
      <c r="F18" s="329">
        <f t="shared" si="1"/>
        <v>32886.56</v>
      </c>
      <c r="G18" s="329">
        <f t="shared" si="1"/>
        <v>35820.45</v>
      </c>
      <c r="H18" s="417">
        <f t="shared" si="1"/>
        <v>34500</v>
      </c>
      <c r="I18" s="102">
        <f t="shared" si="1"/>
        <v>35948.96</v>
      </c>
      <c r="J18" s="110">
        <f t="shared" si="1"/>
        <v>36000</v>
      </c>
    </row>
    <row r="19" spans="1:10" s="4" customFormat="1" ht="39.75" customHeight="1">
      <c r="A19" s="486" t="s">
        <v>61</v>
      </c>
      <c r="B19" s="487"/>
      <c r="C19" s="487"/>
      <c r="D19" s="487"/>
      <c r="E19" s="487"/>
      <c r="F19" s="487"/>
      <c r="G19" s="487"/>
      <c r="H19" s="487"/>
      <c r="I19" s="487"/>
      <c r="J19" s="487"/>
    </row>
    <row r="20" spans="1:10" s="96" customFormat="1" ht="15" customHeight="1">
      <c r="A20" s="115">
        <v>412310</v>
      </c>
      <c r="B20" s="116" t="s">
        <v>336</v>
      </c>
      <c r="C20" s="335">
        <v>0</v>
      </c>
      <c r="D20" s="335">
        <v>0</v>
      </c>
      <c r="E20" s="335">
        <v>0</v>
      </c>
      <c r="F20" s="335">
        <v>0</v>
      </c>
      <c r="G20" s="335">
        <v>0</v>
      </c>
      <c r="H20" s="420">
        <v>8000</v>
      </c>
      <c r="I20" s="245">
        <v>8000</v>
      </c>
      <c r="J20" s="254">
        <v>10000</v>
      </c>
    </row>
    <row r="21" spans="1:10" s="96" customFormat="1" ht="15" customHeight="1">
      <c r="A21" s="115">
        <v>415210</v>
      </c>
      <c r="B21" s="116" t="s">
        <v>254</v>
      </c>
      <c r="C21" s="335">
        <v>214.85</v>
      </c>
      <c r="D21" s="335">
        <v>2325.2</v>
      </c>
      <c r="E21" s="335">
        <v>0</v>
      </c>
      <c r="F21" s="335">
        <v>45.94</v>
      </c>
      <c r="G21" s="335">
        <v>0</v>
      </c>
      <c r="H21" s="420">
        <v>500</v>
      </c>
      <c r="I21" s="245">
        <v>153.89</v>
      </c>
      <c r="J21" s="254">
        <v>500</v>
      </c>
    </row>
    <row r="22" spans="1:10" s="96" customFormat="1" ht="15" customHeight="1">
      <c r="A22" s="93">
        <v>415320</v>
      </c>
      <c r="B22" s="94" t="s">
        <v>26</v>
      </c>
      <c r="C22" s="328">
        <v>215.93</v>
      </c>
      <c r="D22" s="328">
        <v>1322.63</v>
      </c>
      <c r="E22" s="328">
        <v>1427.74</v>
      </c>
      <c r="F22" s="328">
        <v>1427.34</v>
      </c>
      <c r="G22" s="328">
        <v>1523.91</v>
      </c>
      <c r="H22" s="418">
        <v>1550</v>
      </c>
      <c r="I22" s="243">
        <v>1446.17</v>
      </c>
      <c r="J22" s="246">
        <v>1558</v>
      </c>
    </row>
    <row r="23" spans="1:10" s="96" customFormat="1" ht="15" customHeight="1">
      <c r="A23" s="113">
        <v>415750</v>
      </c>
      <c r="B23" s="114" t="s">
        <v>86</v>
      </c>
      <c r="C23" s="324">
        <v>0</v>
      </c>
      <c r="D23" s="324">
        <v>0</v>
      </c>
      <c r="E23" s="324">
        <v>0</v>
      </c>
      <c r="F23" s="324"/>
      <c r="G23" s="324">
        <v>0</v>
      </c>
      <c r="H23" s="421">
        <v>0</v>
      </c>
      <c r="I23" s="255">
        <v>0</v>
      </c>
      <c r="J23" s="256">
        <v>0</v>
      </c>
    </row>
    <row r="24" spans="1:10" s="96" customFormat="1" ht="15" customHeight="1" thickBot="1">
      <c r="A24" s="97">
        <v>415000</v>
      </c>
      <c r="B24" s="405" t="s">
        <v>289</v>
      </c>
      <c r="C24" s="343">
        <v>0</v>
      </c>
      <c r="D24" s="343">
        <v>1471.57</v>
      </c>
      <c r="E24" s="343">
        <v>0</v>
      </c>
      <c r="F24" s="343"/>
      <c r="G24" s="343">
        <v>0</v>
      </c>
      <c r="H24" s="419">
        <v>0</v>
      </c>
      <c r="I24" s="244">
        <v>0</v>
      </c>
      <c r="J24" s="247">
        <v>0</v>
      </c>
    </row>
    <row r="25" spans="1:10" s="103" customFormat="1" ht="15" customHeight="1">
      <c r="A25" s="99"/>
      <c r="B25" s="100" t="s">
        <v>7</v>
      </c>
      <c r="C25" s="329">
        <f aca="true" t="shared" si="2" ref="C25:J25">SUM(C20:C24)</f>
        <v>430.78</v>
      </c>
      <c r="D25" s="329">
        <f t="shared" si="2"/>
        <v>5119.4</v>
      </c>
      <c r="E25" s="329">
        <f t="shared" si="2"/>
        <v>1427.74</v>
      </c>
      <c r="F25" s="329">
        <f t="shared" si="2"/>
        <v>1473.28</v>
      </c>
      <c r="G25" s="329">
        <f t="shared" si="2"/>
        <v>1523.91</v>
      </c>
      <c r="H25" s="417">
        <f t="shared" si="2"/>
        <v>10050</v>
      </c>
      <c r="I25" s="102">
        <f t="shared" si="2"/>
        <v>9600.060000000001</v>
      </c>
      <c r="J25" s="110">
        <f t="shared" si="2"/>
        <v>12058</v>
      </c>
    </row>
  </sheetData>
  <sheetProtection/>
  <mergeCells count="4">
    <mergeCell ref="A15:J15"/>
    <mergeCell ref="A19:J19"/>
    <mergeCell ref="A1:J1"/>
    <mergeCell ref="A2:J2"/>
  </mergeCells>
  <printOptions horizontalCentered="1"/>
  <pageMargins left="0.46" right="0.46" top="0.52" bottom="0.25" header="0.31" footer="0.25"/>
  <pageSetup fitToHeight="1" fitToWidth="1" horizontalDpi="600" verticalDpi="600" orientation="landscape" scale="9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showGridLines="0" zoomScalePageLayoutView="0" workbookViewId="0" topLeftCell="A1">
      <pane xSplit="2" ySplit="4" topLeftCell="C5" activePane="bottomRight" state="frozen"/>
      <selection pane="topLeft" activeCell="I43" sqref="I43"/>
      <selection pane="topRight" activeCell="I43" sqref="I43"/>
      <selection pane="bottomLeft" activeCell="I43" sqref="I43"/>
      <selection pane="bottomRight" activeCell="I24" sqref="I24"/>
    </sheetView>
  </sheetViews>
  <sheetFormatPr defaultColWidth="9.140625" defaultRowHeight="12.75"/>
  <cols>
    <col min="1" max="1" width="11.00390625" style="0" customWidth="1"/>
    <col min="2" max="2" width="34.57421875" style="0" customWidth="1"/>
    <col min="3" max="3" width="11.8515625" style="15" customWidth="1"/>
    <col min="4" max="7" width="11.8515625" style="198" customWidth="1"/>
    <col min="8" max="8" width="11.8515625" style="222" customWidth="1"/>
    <col min="9" max="9" width="12.28125" style="43" customWidth="1"/>
    <col min="10" max="10" width="14.57421875" style="51" customWidth="1"/>
  </cols>
  <sheetData>
    <row r="1" spans="1:10" ht="18">
      <c r="A1" s="483" t="s">
        <v>339</v>
      </c>
      <c r="B1" s="483"/>
      <c r="C1" s="483"/>
      <c r="D1" s="483"/>
      <c r="E1" s="483"/>
      <c r="F1" s="483"/>
      <c r="G1" s="483"/>
      <c r="H1" s="483"/>
      <c r="I1" s="483"/>
      <c r="J1" s="483"/>
    </row>
    <row r="2" spans="1:10" s="83" customFormat="1" ht="33" customHeight="1" thickBot="1">
      <c r="A2" s="482" t="s">
        <v>297</v>
      </c>
      <c r="B2" s="482"/>
      <c r="C2" s="482"/>
      <c r="D2" s="482"/>
      <c r="E2" s="482"/>
      <c r="F2" s="482"/>
      <c r="G2" s="482"/>
      <c r="H2" s="482"/>
      <c r="I2" s="482"/>
      <c r="J2" s="482"/>
    </row>
    <row r="3" spans="1:10" s="2" customFormat="1" ht="15" customHeight="1" thickTop="1">
      <c r="A3" s="5" t="s">
        <v>2</v>
      </c>
      <c r="B3" s="6"/>
      <c r="C3" s="320">
        <v>2015</v>
      </c>
      <c r="D3" s="320">
        <v>2016</v>
      </c>
      <c r="E3" s="320">
        <v>2017</v>
      </c>
      <c r="F3" s="320">
        <v>2018</v>
      </c>
      <c r="G3" s="320">
        <v>2019</v>
      </c>
      <c r="H3" s="406">
        <v>2020</v>
      </c>
      <c r="I3" s="54" t="str">
        <f>+Adm!I3</f>
        <v>Thru </v>
      </c>
      <c r="J3" s="108">
        <v>2021</v>
      </c>
    </row>
    <row r="4" spans="1:10" s="107" customFormat="1" ht="15" customHeight="1" thickBot="1">
      <c r="A4" s="104" t="s">
        <v>4</v>
      </c>
      <c r="B4" s="105" t="s">
        <v>5</v>
      </c>
      <c r="C4" s="321" t="s">
        <v>3</v>
      </c>
      <c r="D4" s="321" t="s">
        <v>3</v>
      </c>
      <c r="E4" s="321" t="s">
        <v>3</v>
      </c>
      <c r="F4" s="321" t="s">
        <v>3</v>
      </c>
      <c r="G4" s="321" t="s">
        <v>3</v>
      </c>
      <c r="H4" s="398" t="s">
        <v>6</v>
      </c>
      <c r="I4" s="450">
        <v>44125</v>
      </c>
      <c r="J4" s="109" t="s">
        <v>163</v>
      </c>
    </row>
    <row r="5" spans="1:10" s="96" customFormat="1" ht="15" customHeight="1" thickTop="1">
      <c r="A5" s="93">
        <v>414120</v>
      </c>
      <c r="B5" s="94" t="s">
        <v>65</v>
      </c>
      <c r="C5" s="328">
        <v>13258.71</v>
      </c>
      <c r="D5" s="328">
        <v>14301.11</v>
      </c>
      <c r="E5" s="328">
        <v>14282.5</v>
      </c>
      <c r="F5" s="328">
        <v>14821.78</v>
      </c>
      <c r="G5" s="328">
        <v>15222.31</v>
      </c>
      <c r="H5" s="407">
        <v>15094</v>
      </c>
      <c r="I5" s="243">
        <v>12528.22</v>
      </c>
      <c r="J5" s="246">
        <v>15556</v>
      </c>
    </row>
    <row r="6" spans="1:10" s="96" customFormat="1" ht="15" customHeight="1">
      <c r="A6" s="93">
        <v>414121</v>
      </c>
      <c r="B6" s="94" t="s">
        <v>287</v>
      </c>
      <c r="C6" s="328">
        <v>3529.75</v>
      </c>
      <c r="D6" s="328">
        <v>3132.5</v>
      </c>
      <c r="E6" s="328">
        <v>5450.66</v>
      </c>
      <c r="F6" s="328">
        <v>3914.18</v>
      </c>
      <c r="G6" s="328">
        <v>7270.81</v>
      </c>
      <c r="H6" s="407">
        <v>5000</v>
      </c>
      <c r="I6" s="243">
        <v>4152.17</v>
      </c>
      <c r="J6" s="246">
        <v>5000</v>
      </c>
    </row>
    <row r="7" spans="1:10" s="96" customFormat="1" ht="15" customHeight="1">
      <c r="A7" s="93">
        <v>414156</v>
      </c>
      <c r="B7" s="94" t="s">
        <v>12</v>
      </c>
      <c r="C7" s="328">
        <v>2562.18</v>
      </c>
      <c r="D7" s="328">
        <v>3291.91</v>
      </c>
      <c r="E7" s="328">
        <v>3016.46</v>
      </c>
      <c r="F7" s="328">
        <v>2600.04</v>
      </c>
      <c r="G7" s="328">
        <v>3666.86</v>
      </c>
      <c r="H7" s="407">
        <v>3808</v>
      </c>
      <c r="I7" s="243">
        <v>3960.13</v>
      </c>
      <c r="J7" s="246">
        <v>3912</v>
      </c>
    </row>
    <row r="8" spans="1:10" s="96" customFormat="1" ht="15" customHeight="1">
      <c r="A8" s="93">
        <v>414158</v>
      </c>
      <c r="B8" s="94" t="s">
        <v>251</v>
      </c>
      <c r="C8" s="328">
        <v>0</v>
      </c>
      <c r="D8" s="328">
        <v>0</v>
      </c>
      <c r="E8" s="328">
        <v>0</v>
      </c>
      <c r="F8" s="328">
        <v>0</v>
      </c>
      <c r="G8" s="328">
        <v>0</v>
      </c>
      <c r="H8" s="407">
        <v>0</v>
      </c>
      <c r="I8" s="243">
        <v>0</v>
      </c>
      <c r="J8" s="246">
        <v>0</v>
      </c>
    </row>
    <row r="9" spans="1:10" s="96" customFormat="1" ht="15" customHeight="1">
      <c r="A9" s="93">
        <v>414160</v>
      </c>
      <c r="B9" s="94" t="s">
        <v>13</v>
      </c>
      <c r="C9" s="328">
        <v>2386.58</v>
      </c>
      <c r="D9" s="328">
        <v>2573.27</v>
      </c>
      <c r="E9" s="328">
        <v>2609.35</v>
      </c>
      <c r="F9" s="328">
        <v>2734.02</v>
      </c>
      <c r="G9" s="328">
        <v>2808.62</v>
      </c>
      <c r="H9" s="407">
        <v>2900</v>
      </c>
      <c r="I9" s="243">
        <v>1575.63</v>
      </c>
      <c r="J9" s="246">
        <v>2900</v>
      </c>
    </row>
    <row r="10" spans="1:10" s="96" customFormat="1" ht="15" customHeight="1">
      <c r="A10" s="93">
        <v>414161</v>
      </c>
      <c r="B10" s="94" t="s">
        <v>48</v>
      </c>
      <c r="C10" s="328">
        <v>1284.36</v>
      </c>
      <c r="D10" s="328">
        <v>1339.52</v>
      </c>
      <c r="E10" s="328">
        <v>1525.92</v>
      </c>
      <c r="F10" s="328">
        <v>1461.41</v>
      </c>
      <c r="G10" s="328">
        <v>3263.54</v>
      </c>
      <c r="H10" s="407">
        <v>1443</v>
      </c>
      <c r="I10" s="243">
        <v>2815.22</v>
      </c>
      <c r="J10" s="246">
        <v>3950</v>
      </c>
    </row>
    <row r="11" spans="1:10" s="96" customFormat="1" ht="15" customHeight="1">
      <c r="A11" s="93">
        <v>414162</v>
      </c>
      <c r="B11" s="94" t="s">
        <v>15</v>
      </c>
      <c r="C11" s="328">
        <v>223.42</v>
      </c>
      <c r="D11" s="328">
        <v>213.15</v>
      </c>
      <c r="E11" s="328">
        <v>299.21</v>
      </c>
      <c r="F11" s="328">
        <v>241.68</v>
      </c>
      <c r="G11" s="328">
        <v>646.78</v>
      </c>
      <c r="H11" s="407">
        <v>300</v>
      </c>
      <c r="I11" s="243">
        <v>391.09</v>
      </c>
      <c r="J11" s="246">
        <v>700</v>
      </c>
    </row>
    <row r="12" spans="1:10" s="96" customFormat="1" ht="15" customHeight="1">
      <c r="A12" s="93">
        <v>414210</v>
      </c>
      <c r="B12" s="94" t="s">
        <v>38</v>
      </c>
      <c r="C12" s="328">
        <v>165.29</v>
      </c>
      <c r="D12" s="328">
        <v>796.95</v>
      </c>
      <c r="E12" s="328">
        <v>452.46</v>
      </c>
      <c r="F12" s="328">
        <v>562.84</v>
      </c>
      <c r="G12" s="328">
        <v>844.35</v>
      </c>
      <c r="H12" s="407">
        <v>250</v>
      </c>
      <c r="I12" s="243">
        <v>245.22</v>
      </c>
      <c r="J12" s="246">
        <v>300</v>
      </c>
    </row>
    <row r="13" spans="1:10" s="96" customFormat="1" ht="15" customHeight="1">
      <c r="A13" s="93">
        <v>414211</v>
      </c>
      <c r="B13" s="94" t="s">
        <v>20</v>
      </c>
      <c r="C13" s="328">
        <v>500</v>
      </c>
      <c r="D13" s="328">
        <v>210</v>
      </c>
      <c r="E13" s="328">
        <v>523.85</v>
      </c>
      <c r="F13" s="328">
        <v>500</v>
      </c>
      <c r="G13" s="328">
        <v>500</v>
      </c>
      <c r="H13" s="407">
        <v>500</v>
      </c>
      <c r="I13" s="243">
        <v>499.52</v>
      </c>
      <c r="J13" s="246">
        <v>500</v>
      </c>
    </row>
    <row r="14" spans="1:10" s="96" customFormat="1" ht="15" customHeight="1">
      <c r="A14" s="93">
        <v>414248</v>
      </c>
      <c r="B14" s="94" t="s">
        <v>309</v>
      </c>
      <c r="C14" s="328">
        <v>0</v>
      </c>
      <c r="D14" s="328">
        <v>0</v>
      </c>
      <c r="E14" s="328">
        <v>22335.84</v>
      </c>
      <c r="F14" s="328">
        <v>9898.66</v>
      </c>
      <c r="G14" s="328">
        <v>11943.35</v>
      </c>
      <c r="H14" s="407">
        <v>20000</v>
      </c>
      <c r="I14" s="243">
        <v>28695.45</v>
      </c>
      <c r="J14" s="246">
        <v>22000</v>
      </c>
    </row>
    <row r="15" spans="1:10" s="96" customFormat="1" ht="15" customHeight="1">
      <c r="A15" s="93">
        <v>414310</v>
      </c>
      <c r="B15" s="372" t="s">
        <v>316</v>
      </c>
      <c r="C15" s="328">
        <v>0</v>
      </c>
      <c r="D15" s="328">
        <v>0</v>
      </c>
      <c r="E15" s="328">
        <v>0</v>
      </c>
      <c r="F15" s="328">
        <v>34815.22</v>
      </c>
      <c r="G15" s="328">
        <v>25800.3</v>
      </c>
      <c r="H15" s="407">
        <v>30000</v>
      </c>
      <c r="I15" s="243">
        <v>21432.83</v>
      </c>
      <c r="J15" s="246">
        <v>30000</v>
      </c>
    </row>
    <row r="16" spans="1:10" s="96" customFormat="1" ht="15" customHeight="1">
      <c r="A16" s="93">
        <v>414311</v>
      </c>
      <c r="B16" s="372" t="s">
        <v>337</v>
      </c>
      <c r="C16" s="328">
        <v>0</v>
      </c>
      <c r="D16" s="328">
        <v>0</v>
      </c>
      <c r="E16" s="328">
        <v>0</v>
      </c>
      <c r="F16" s="328">
        <v>0</v>
      </c>
      <c r="G16" s="328">
        <v>705</v>
      </c>
      <c r="H16" s="407">
        <v>0</v>
      </c>
      <c r="I16" s="243">
        <v>0</v>
      </c>
      <c r="J16" s="246">
        <v>0</v>
      </c>
    </row>
    <row r="17" spans="1:10" s="96" customFormat="1" ht="15" customHeight="1">
      <c r="A17" s="93">
        <v>414313</v>
      </c>
      <c r="B17" s="94" t="s">
        <v>24</v>
      </c>
      <c r="C17" s="328">
        <v>57904.99</v>
      </c>
      <c r="D17" s="328">
        <v>60982.02</v>
      </c>
      <c r="E17" s="328">
        <v>47900.8</v>
      </c>
      <c r="F17" s="328">
        <v>3933.68</v>
      </c>
      <c r="G17" s="328">
        <v>1841.96</v>
      </c>
      <c r="H17" s="407">
        <v>7500</v>
      </c>
      <c r="I17" s="243">
        <v>15205.25</v>
      </c>
      <c r="J17" s="246">
        <v>8500</v>
      </c>
    </row>
    <row r="18" spans="1:10" s="96" customFormat="1" ht="15" customHeight="1">
      <c r="A18" s="93">
        <v>414314</v>
      </c>
      <c r="B18" s="94" t="s">
        <v>25</v>
      </c>
      <c r="C18" s="328">
        <v>8539.36</v>
      </c>
      <c r="D18" s="328">
        <v>22294.57</v>
      </c>
      <c r="E18" s="328">
        <v>4836.45</v>
      </c>
      <c r="F18" s="328">
        <v>10864.8</v>
      </c>
      <c r="G18" s="328">
        <v>9785.03</v>
      </c>
      <c r="H18" s="407">
        <v>8000</v>
      </c>
      <c r="I18" s="243">
        <v>4901.69</v>
      </c>
      <c r="J18" s="246">
        <v>8000</v>
      </c>
    </row>
    <row r="19" spans="1:10" s="96" customFormat="1" ht="15" customHeight="1">
      <c r="A19" s="93">
        <v>414320</v>
      </c>
      <c r="B19" s="94" t="s">
        <v>26</v>
      </c>
      <c r="C19" s="328">
        <v>733.18</v>
      </c>
      <c r="D19" s="328">
        <v>832.19</v>
      </c>
      <c r="E19" s="328">
        <v>894.65</v>
      </c>
      <c r="F19" s="328">
        <v>795.08</v>
      </c>
      <c r="G19" s="328">
        <v>975.2</v>
      </c>
      <c r="H19" s="407">
        <v>800</v>
      </c>
      <c r="I19" s="243">
        <v>734.61</v>
      </c>
      <c r="J19" s="246">
        <v>900</v>
      </c>
    </row>
    <row r="20" spans="1:10" s="96" customFormat="1" ht="15" customHeight="1">
      <c r="A20" s="93">
        <v>414331</v>
      </c>
      <c r="B20" s="94" t="s">
        <v>27</v>
      </c>
      <c r="C20" s="328">
        <v>0</v>
      </c>
      <c r="D20" s="328">
        <v>0</v>
      </c>
      <c r="E20" s="328">
        <v>0</v>
      </c>
      <c r="F20" s="328">
        <v>0</v>
      </c>
      <c r="G20" s="328">
        <v>0</v>
      </c>
      <c r="H20" s="407">
        <v>0</v>
      </c>
      <c r="I20" s="243">
        <v>0</v>
      </c>
      <c r="J20" s="246">
        <v>0</v>
      </c>
    </row>
    <row r="21" spans="1:10" s="96" customFormat="1" ht="15" customHeight="1">
      <c r="A21" s="93">
        <v>414341</v>
      </c>
      <c r="B21" s="94" t="s">
        <v>28</v>
      </c>
      <c r="C21" s="328">
        <v>2453.46</v>
      </c>
      <c r="D21" s="328">
        <v>1915.28</v>
      </c>
      <c r="E21" s="328">
        <v>4183.02</v>
      </c>
      <c r="F21" s="328">
        <v>3281.2</v>
      </c>
      <c r="G21" s="328">
        <v>3770.64</v>
      </c>
      <c r="H21" s="407">
        <v>1500</v>
      </c>
      <c r="I21" s="243">
        <v>2769.48</v>
      </c>
      <c r="J21" s="246">
        <v>2000</v>
      </c>
    </row>
    <row r="22" spans="1:10" s="96" customFormat="1" ht="15" customHeight="1">
      <c r="A22" s="93">
        <v>414342</v>
      </c>
      <c r="B22" s="94" t="s">
        <v>29</v>
      </c>
      <c r="C22" s="328">
        <v>280</v>
      </c>
      <c r="D22" s="328">
        <v>575.29</v>
      </c>
      <c r="E22" s="328">
        <v>1953.19</v>
      </c>
      <c r="F22" s="328">
        <v>460.56</v>
      </c>
      <c r="G22" s="328">
        <v>0</v>
      </c>
      <c r="H22" s="407">
        <v>500</v>
      </c>
      <c r="I22" s="243">
        <v>0</v>
      </c>
      <c r="J22" s="246">
        <v>500</v>
      </c>
    </row>
    <row r="23" spans="1:10" s="96" customFormat="1" ht="15" customHeight="1">
      <c r="A23" s="93">
        <v>414450</v>
      </c>
      <c r="B23" s="94" t="s">
        <v>32</v>
      </c>
      <c r="C23" s="328">
        <v>31902.85</v>
      </c>
      <c r="D23" s="328">
        <v>5543.63</v>
      </c>
      <c r="E23" s="328">
        <v>5377</v>
      </c>
      <c r="F23" s="328">
        <v>1887.33</v>
      </c>
      <c r="G23" s="328">
        <v>487.17</v>
      </c>
      <c r="H23" s="407">
        <v>1500</v>
      </c>
      <c r="I23" s="243">
        <v>372.33</v>
      </c>
      <c r="J23" s="246">
        <v>1500</v>
      </c>
    </row>
    <row r="24" spans="1:10" s="96" customFormat="1" ht="15" customHeight="1" thickBot="1">
      <c r="A24" s="97">
        <v>414750</v>
      </c>
      <c r="B24" s="98" t="s">
        <v>175</v>
      </c>
      <c r="C24" s="343">
        <v>0</v>
      </c>
      <c r="D24" s="343">
        <v>0</v>
      </c>
      <c r="E24" s="343">
        <v>0</v>
      </c>
      <c r="F24" s="343">
        <v>0</v>
      </c>
      <c r="G24" s="343">
        <v>0</v>
      </c>
      <c r="H24" s="422">
        <v>0</v>
      </c>
      <c r="I24" s="244">
        <v>0</v>
      </c>
      <c r="J24" s="247">
        <v>0</v>
      </c>
    </row>
    <row r="25" spans="1:10" s="103" customFormat="1" ht="15" customHeight="1">
      <c r="A25" s="99"/>
      <c r="B25" s="100" t="s">
        <v>7</v>
      </c>
      <c r="C25" s="329">
        <f aca="true" t="shared" si="0" ref="C25:J25">SUM(C5:C24)</f>
        <v>125724.13</v>
      </c>
      <c r="D25" s="329">
        <f t="shared" si="0"/>
        <v>118001.39</v>
      </c>
      <c r="E25" s="329">
        <f t="shared" si="0"/>
        <v>115641.36</v>
      </c>
      <c r="F25" s="329">
        <f t="shared" si="0"/>
        <v>92772.48</v>
      </c>
      <c r="G25" s="329">
        <f t="shared" si="0"/>
        <v>89531.92</v>
      </c>
      <c r="H25" s="417">
        <f t="shared" si="0"/>
        <v>99095</v>
      </c>
      <c r="I25" s="102">
        <f t="shared" si="0"/>
        <v>100278.84000000001</v>
      </c>
      <c r="J25" s="110">
        <f t="shared" si="0"/>
        <v>106218</v>
      </c>
    </row>
    <row r="26" spans="3:10" ht="12.75">
      <c r="C26" s="71"/>
      <c r="D26" s="197"/>
      <c r="E26" s="197"/>
      <c r="F26" s="197"/>
      <c r="G26" s="197"/>
      <c r="H26" s="223"/>
      <c r="I26" s="72"/>
      <c r="J26" s="58"/>
    </row>
    <row r="27" spans="9:10" ht="12.75">
      <c r="I27" s="72"/>
      <c r="J27" s="58"/>
    </row>
    <row r="28" ht="12.75">
      <c r="J28" s="58"/>
    </row>
  </sheetData>
  <sheetProtection/>
  <mergeCells count="2">
    <mergeCell ref="A1:J1"/>
    <mergeCell ref="A2:J2"/>
  </mergeCells>
  <printOptions horizontalCentered="1"/>
  <pageMargins left="0.29" right="0.55" top="0.52" bottom="0.25" header="0.31" footer="0.25"/>
  <pageSetup fitToHeight="1" fitToWidth="1" horizontalDpi="600" verticalDpi="600" orientation="landscape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8"/>
  <sheetViews>
    <sheetView showGridLines="0" zoomScalePageLayoutView="0" workbookViewId="0" topLeftCell="A1">
      <pane xSplit="2" ySplit="4" topLeftCell="C5" activePane="bottomRight" state="frozen"/>
      <selection pane="topLeft" activeCell="I43" sqref="I43"/>
      <selection pane="topRight" activeCell="I43" sqref="I43"/>
      <selection pane="bottomLeft" activeCell="I43" sqref="I43"/>
      <selection pane="bottomRight" activeCell="I15" sqref="I15"/>
    </sheetView>
  </sheetViews>
  <sheetFormatPr defaultColWidth="9.140625" defaultRowHeight="12.75"/>
  <cols>
    <col min="1" max="1" width="11.00390625" style="0" customWidth="1"/>
    <col min="2" max="2" width="33.421875" style="0" customWidth="1"/>
    <col min="3" max="3" width="11.8515625" style="15" customWidth="1"/>
    <col min="4" max="7" width="11.8515625" style="198" customWidth="1"/>
    <col min="8" max="8" width="11.8515625" style="222" customWidth="1"/>
    <col min="9" max="9" width="12.140625" style="43" customWidth="1"/>
    <col min="10" max="10" width="14.57421875" style="122" customWidth="1"/>
  </cols>
  <sheetData>
    <row r="1" spans="1:10" ht="18">
      <c r="A1" s="483" t="s">
        <v>339</v>
      </c>
      <c r="B1" s="483"/>
      <c r="C1" s="483"/>
      <c r="D1" s="483"/>
      <c r="E1" s="483"/>
      <c r="F1" s="483"/>
      <c r="G1" s="483"/>
      <c r="H1" s="483"/>
      <c r="I1" s="483"/>
      <c r="J1" s="483"/>
    </row>
    <row r="2" spans="1:10" s="83" customFormat="1" ht="33" customHeight="1" thickBot="1">
      <c r="A2" s="482" t="s">
        <v>223</v>
      </c>
      <c r="B2" s="482"/>
      <c r="C2" s="482"/>
      <c r="D2" s="482"/>
      <c r="E2" s="482"/>
      <c r="F2" s="482"/>
      <c r="G2" s="482"/>
      <c r="H2" s="482"/>
      <c r="I2" s="482"/>
      <c r="J2" s="482"/>
    </row>
    <row r="3" spans="1:10" s="2" customFormat="1" ht="15" customHeight="1" thickTop="1">
      <c r="A3" s="5" t="s">
        <v>2</v>
      </c>
      <c r="B3" s="6"/>
      <c r="C3" s="320">
        <v>2015</v>
      </c>
      <c r="D3" s="320">
        <v>2016</v>
      </c>
      <c r="E3" s="320">
        <v>2017</v>
      </c>
      <c r="F3" s="320">
        <v>2018</v>
      </c>
      <c r="G3" s="320">
        <v>2019</v>
      </c>
      <c r="H3" s="406">
        <v>2020</v>
      </c>
      <c r="I3" s="54" t="str">
        <f>+Adm!I3</f>
        <v>Thru </v>
      </c>
      <c r="J3" s="108">
        <v>2021</v>
      </c>
    </row>
    <row r="4" spans="1:10" s="107" customFormat="1" ht="15" customHeight="1" thickBot="1">
      <c r="A4" s="104" t="s">
        <v>4</v>
      </c>
      <c r="B4" s="105" t="s">
        <v>5</v>
      </c>
      <c r="C4" s="321" t="s">
        <v>3</v>
      </c>
      <c r="D4" s="321" t="s">
        <v>3</v>
      </c>
      <c r="E4" s="321" t="s">
        <v>3</v>
      </c>
      <c r="F4" s="321" t="s">
        <v>3</v>
      </c>
      <c r="G4" s="321" t="s">
        <v>3</v>
      </c>
      <c r="H4" s="398" t="s">
        <v>6</v>
      </c>
      <c r="I4" s="450">
        <v>44125</v>
      </c>
      <c r="J4" s="109" t="s">
        <v>163</v>
      </c>
    </row>
    <row r="5" spans="1:10" s="96" customFormat="1" ht="15" customHeight="1" thickTop="1">
      <c r="A5" s="93">
        <v>427210</v>
      </c>
      <c r="B5" s="94" t="s">
        <v>71</v>
      </c>
      <c r="C5" s="328">
        <v>2347.05</v>
      </c>
      <c r="D5" s="328">
        <v>2507</v>
      </c>
      <c r="E5" s="328">
        <v>2150.7</v>
      </c>
      <c r="F5" s="328">
        <v>2403.99</v>
      </c>
      <c r="G5" s="328">
        <v>2472</v>
      </c>
      <c r="H5" s="399">
        <v>3960</v>
      </c>
      <c r="I5" s="243">
        <v>2315</v>
      </c>
      <c r="J5" s="246">
        <v>4000</v>
      </c>
    </row>
    <row r="6" spans="1:10" s="96" customFormat="1" ht="15" customHeight="1">
      <c r="A6" s="93">
        <v>427211</v>
      </c>
      <c r="B6" s="94" t="s">
        <v>20</v>
      </c>
      <c r="C6" s="328">
        <v>700</v>
      </c>
      <c r="D6" s="328">
        <v>602.55</v>
      </c>
      <c r="E6" s="328">
        <v>700</v>
      </c>
      <c r="F6" s="328">
        <v>9</v>
      </c>
      <c r="G6" s="328">
        <v>600</v>
      </c>
      <c r="H6" s="399">
        <v>600</v>
      </c>
      <c r="I6" s="243">
        <v>0</v>
      </c>
      <c r="J6" s="246">
        <v>600</v>
      </c>
    </row>
    <row r="7" spans="1:10" s="96" customFormat="1" ht="15" customHeight="1">
      <c r="A7" s="93">
        <v>427314</v>
      </c>
      <c r="B7" s="94" t="s">
        <v>25</v>
      </c>
      <c r="C7" s="328">
        <v>246.75</v>
      </c>
      <c r="D7" s="328">
        <v>851.5</v>
      </c>
      <c r="E7" s="328">
        <v>1124.88</v>
      </c>
      <c r="F7" s="328">
        <v>748.52</v>
      </c>
      <c r="G7" s="328">
        <v>528.38</v>
      </c>
      <c r="H7" s="399">
        <v>800</v>
      </c>
      <c r="I7" s="243">
        <v>0</v>
      </c>
      <c r="J7" s="246">
        <v>800</v>
      </c>
    </row>
    <row r="8" spans="1:10" s="96" customFormat="1" ht="15" customHeight="1">
      <c r="A8" s="93">
        <v>427320</v>
      </c>
      <c r="B8" s="94" t="s">
        <v>26</v>
      </c>
      <c r="C8" s="328">
        <v>366.6</v>
      </c>
      <c r="D8" s="328">
        <v>416.07</v>
      </c>
      <c r="E8" s="328">
        <v>352.7</v>
      </c>
      <c r="F8" s="328">
        <v>397.53</v>
      </c>
      <c r="G8" s="328">
        <v>425.09</v>
      </c>
      <c r="H8" s="399">
        <v>400</v>
      </c>
      <c r="I8" s="243">
        <v>367.29</v>
      </c>
      <c r="J8" s="246">
        <v>400</v>
      </c>
    </row>
    <row r="9" spans="1:10" s="96" customFormat="1" ht="15" customHeight="1">
      <c r="A9" s="93">
        <v>427450</v>
      </c>
      <c r="B9" s="94" t="s">
        <v>32</v>
      </c>
      <c r="C9" s="328">
        <v>160859.2</v>
      </c>
      <c r="D9" s="328">
        <v>158355.73</v>
      </c>
      <c r="E9" s="328">
        <v>159097.59</v>
      </c>
      <c r="F9" s="328">
        <v>167330.7</v>
      </c>
      <c r="G9" s="328">
        <v>168453.39</v>
      </c>
      <c r="H9" s="399">
        <v>216000</v>
      </c>
      <c r="I9" s="243">
        <v>170959.85</v>
      </c>
      <c r="J9" s="246">
        <v>218000</v>
      </c>
    </row>
    <row r="10" spans="1:10" s="96" customFormat="1" ht="15" customHeight="1" thickBot="1">
      <c r="A10" s="97">
        <v>427750</v>
      </c>
      <c r="B10" s="98" t="s">
        <v>86</v>
      </c>
      <c r="C10" s="343">
        <v>0</v>
      </c>
      <c r="D10" s="343">
        <v>0</v>
      </c>
      <c r="E10" s="343">
        <v>0</v>
      </c>
      <c r="F10" s="343">
        <v>0</v>
      </c>
      <c r="G10" s="343"/>
      <c r="H10" s="402">
        <v>0</v>
      </c>
      <c r="I10" s="244">
        <v>0</v>
      </c>
      <c r="J10" s="247">
        <v>0</v>
      </c>
    </row>
    <row r="11" spans="1:10" s="103" customFormat="1" ht="15" customHeight="1">
      <c r="A11" s="99"/>
      <c r="B11" s="100" t="s">
        <v>7</v>
      </c>
      <c r="C11" s="329">
        <f aca="true" t="shared" si="0" ref="C11:J11">SUM(C5:C10)</f>
        <v>164519.6</v>
      </c>
      <c r="D11" s="329">
        <f t="shared" si="0"/>
        <v>162732.85</v>
      </c>
      <c r="E11" s="329">
        <f t="shared" si="0"/>
        <v>163425.87</v>
      </c>
      <c r="F11" s="329">
        <f t="shared" si="0"/>
        <v>170889.74000000002</v>
      </c>
      <c r="G11" s="329">
        <f t="shared" si="0"/>
        <v>172478.86000000002</v>
      </c>
      <c r="H11" s="417">
        <f t="shared" si="0"/>
        <v>221760</v>
      </c>
      <c r="I11" s="102">
        <f t="shared" si="0"/>
        <v>173642.14</v>
      </c>
      <c r="J11" s="110">
        <f t="shared" si="0"/>
        <v>223800</v>
      </c>
    </row>
    <row r="12" spans="1:10" ht="12.75">
      <c r="A12" s="48"/>
      <c r="C12" s="218"/>
      <c r="D12" s="332"/>
      <c r="E12" s="332"/>
      <c r="F12" s="332"/>
      <c r="G12" s="332"/>
      <c r="H12" s="224"/>
      <c r="J12" s="123"/>
    </row>
    <row r="13" spans="1:10" ht="12.75">
      <c r="A13" s="48"/>
      <c r="C13" s="218"/>
      <c r="D13" s="332"/>
      <c r="E13" s="332"/>
      <c r="F13" s="332"/>
      <c r="G13" s="332"/>
      <c r="H13" s="224"/>
      <c r="J13" s="123"/>
    </row>
    <row r="14" spans="1:10" s="4" customFormat="1" ht="39.75" customHeight="1">
      <c r="A14" s="488" t="s">
        <v>265</v>
      </c>
      <c r="B14" s="489"/>
      <c r="C14" s="489"/>
      <c r="D14" s="489"/>
      <c r="E14" s="489"/>
      <c r="F14" s="489"/>
      <c r="G14" s="489"/>
      <c r="H14" s="489"/>
      <c r="I14" s="489"/>
      <c r="J14" s="489"/>
    </row>
    <row r="15" spans="1:10" s="96" customFormat="1" ht="15" customHeight="1">
      <c r="A15" s="115">
        <v>428300</v>
      </c>
      <c r="B15" s="116" t="s">
        <v>32</v>
      </c>
      <c r="C15" s="336">
        <v>440</v>
      </c>
      <c r="D15" s="336">
        <v>55</v>
      </c>
      <c r="E15" s="336">
        <v>65</v>
      </c>
      <c r="F15" s="336">
        <v>1917.5</v>
      </c>
      <c r="G15" s="336">
        <v>857.5</v>
      </c>
      <c r="H15" s="423">
        <v>500</v>
      </c>
      <c r="I15" s="117">
        <v>60</v>
      </c>
      <c r="J15" s="257">
        <v>500</v>
      </c>
    </row>
    <row r="16" spans="1:10" s="103" customFormat="1" ht="15" customHeight="1">
      <c r="A16" s="99"/>
      <c r="B16" s="100" t="s">
        <v>7</v>
      </c>
      <c r="C16" s="337">
        <f aca="true" t="shared" si="1" ref="C16:J16">+C15</f>
        <v>440</v>
      </c>
      <c r="D16" s="337">
        <f t="shared" si="1"/>
        <v>55</v>
      </c>
      <c r="E16" s="337">
        <f t="shared" si="1"/>
        <v>65</v>
      </c>
      <c r="F16" s="337">
        <f t="shared" si="1"/>
        <v>1917.5</v>
      </c>
      <c r="G16" s="337">
        <f t="shared" si="1"/>
        <v>857.5</v>
      </c>
      <c r="H16" s="401">
        <f t="shared" si="1"/>
        <v>500</v>
      </c>
      <c r="I16" s="102">
        <f t="shared" si="1"/>
        <v>60</v>
      </c>
      <c r="J16" s="121">
        <f t="shared" si="1"/>
        <v>500</v>
      </c>
    </row>
    <row r="17" spans="1:10" ht="12.75">
      <c r="A17" s="48"/>
      <c r="C17" s="218"/>
      <c r="D17" s="332"/>
      <c r="E17" s="332"/>
      <c r="F17" s="332"/>
      <c r="G17" s="332"/>
      <c r="H17" s="224"/>
      <c r="J17" s="123"/>
    </row>
    <row r="18" spans="1:10" ht="12.75">
      <c r="A18" s="48"/>
      <c r="C18" s="218"/>
      <c r="D18" s="332"/>
      <c r="E18" s="332"/>
      <c r="F18" s="332"/>
      <c r="G18" s="332"/>
      <c r="H18" s="224"/>
      <c r="J18" s="123"/>
    </row>
    <row r="19" spans="1:10" ht="12.75">
      <c r="A19" s="48"/>
      <c r="C19" s="218"/>
      <c r="D19" s="332"/>
      <c r="E19" s="332"/>
      <c r="F19" s="332"/>
      <c r="G19" s="332"/>
      <c r="H19" s="224"/>
      <c r="J19" s="123"/>
    </row>
    <row r="20" spans="1:10" ht="12.75">
      <c r="A20" s="48"/>
      <c r="C20" s="218"/>
      <c r="D20" s="332"/>
      <c r="E20" s="332"/>
      <c r="F20" s="332"/>
      <c r="G20" s="332"/>
      <c r="H20" s="224"/>
      <c r="J20" s="123"/>
    </row>
    <row r="21" spans="1:10" ht="12.75">
      <c r="A21" s="48"/>
      <c r="C21" s="218"/>
      <c r="D21" s="332"/>
      <c r="E21" s="332"/>
      <c r="F21" s="332"/>
      <c r="G21" s="332"/>
      <c r="H21" s="224"/>
      <c r="J21" s="123"/>
    </row>
    <row r="22" ht="12.75">
      <c r="A22" s="48"/>
    </row>
    <row r="23" ht="12.75">
      <c r="A23" s="48"/>
    </row>
    <row r="24" ht="12.75">
      <c r="A24" s="48"/>
    </row>
    <row r="25" ht="12.75">
      <c r="A25" s="48"/>
    </row>
    <row r="26" ht="12.75">
      <c r="A26" s="48"/>
    </row>
    <row r="27" ht="12.75">
      <c r="A27" s="48"/>
    </row>
    <row r="28" ht="12.75">
      <c r="A28" s="48"/>
    </row>
    <row r="29" ht="12.75">
      <c r="A29" s="48"/>
    </row>
    <row r="30" ht="12.75">
      <c r="A30" s="48"/>
    </row>
    <row r="31" ht="12.75">
      <c r="A31" s="48"/>
    </row>
    <row r="32" ht="12.75">
      <c r="A32" s="48"/>
    </row>
    <row r="33" ht="12.75">
      <c r="A33" s="48"/>
    </row>
    <row r="34" ht="12.75">
      <c r="A34" s="48"/>
    </row>
    <row r="35" ht="12.75">
      <c r="A35" s="48"/>
    </row>
    <row r="36" ht="12.75">
      <c r="A36" s="48"/>
    </row>
    <row r="37" ht="12.75">
      <c r="A37" s="48"/>
    </row>
    <row r="38" ht="12.75">
      <c r="A38" s="48"/>
    </row>
    <row r="39" ht="12.75">
      <c r="A39" s="48"/>
    </row>
    <row r="40" ht="12.75">
      <c r="A40" s="48"/>
    </row>
    <row r="41" ht="12.75">
      <c r="A41" s="48"/>
    </row>
    <row r="42" ht="12.75">
      <c r="A42" s="48"/>
    </row>
    <row r="43" ht="12.75">
      <c r="A43" s="48"/>
    </row>
    <row r="44" ht="12.75">
      <c r="A44" s="48"/>
    </row>
    <row r="45" ht="12.75">
      <c r="A45" s="48"/>
    </row>
    <row r="46" ht="12.75">
      <c r="A46" s="48"/>
    </row>
    <row r="47" ht="12.75">
      <c r="A47" s="48"/>
    </row>
    <row r="48" ht="12.75">
      <c r="A48" s="48"/>
    </row>
    <row r="49" ht="12.75">
      <c r="A49" s="48"/>
    </row>
    <row r="50" ht="12.75">
      <c r="A50" s="48"/>
    </row>
    <row r="51" ht="12.75">
      <c r="A51" s="48"/>
    </row>
    <row r="52" ht="12.75">
      <c r="A52" s="48"/>
    </row>
    <row r="53" ht="12.75">
      <c r="A53" s="48"/>
    </row>
    <row r="54" ht="12.75">
      <c r="A54" s="48"/>
    </row>
    <row r="55" ht="12.75">
      <c r="A55" s="48"/>
    </row>
    <row r="56" ht="12.75">
      <c r="A56" s="48"/>
    </row>
    <row r="57" ht="12.75">
      <c r="A57" s="48"/>
    </row>
    <row r="58" ht="12.75">
      <c r="A58" s="48"/>
    </row>
    <row r="59" ht="12.75">
      <c r="A59" s="48"/>
    </row>
    <row r="60" ht="12.75">
      <c r="A60" s="48"/>
    </row>
    <row r="61" ht="12.75">
      <c r="A61" s="48"/>
    </row>
    <row r="62" ht="12.75">
      <c r="A62" s="48"/>
    </row>
    <row r="63" ht="12.75">
      <c r="A63" s="48"/>
    </row>
    <row r="64" ht="12.75">
      <c r="A64" s="48"/>
    </row>
    <row r="65" ht="12.75">
      <c r="A65" s="48"/>
    </row>
    <row r="66" ht="12.75">
      <c r="A66" s="48"/>
    </row>
    <row r="67" ht="12.75">
      <c r="A67" s="48"/>
    </row>
    <row r="68" ht="12.75">
      <c r="A68" s="48"/>
    </row>
    <row r="69" ht="12.75">
      <c r="A69" s="48"/>
    </row>
    <row r="70" ht="12.75">
      <c r="A70" s="48"/>
    </row>
    <row r="71" ht="12.75">
      <c r="A71" s="48"/>
    </row>
    <row r="72" ht="12.75">
      <c r="A72" s="48"/>
    </row>
    <row r="73" ht="12.75">
      <c r="A73" s="48"/>
    </row>
    <row r="74" ht="12.75">
      <c r="A74" s="48"/>
    </row>
    <row r="75" ht="12.75">
      <c r="A75" s="48"/>
    </row>
    <row r="76" ht="12.75">
      <c r="A76" s="48"/>
    </row>
    <row r="77" ht="12.75">
      <c r="A77" s="48"/>
    </row>
    <row r="78" ht="12.75">
      <c r="A78" s="48"/>
    </row>
    <row r="79" ht="12.75">
      <c r="A79" s="48"/>
    </row>
    <row r="80" ht="12.75">
      <c r="A80" s="48"/>
    </row>
    <row r="81" ht="12.75">
      <c r="A81" s="48"/>
    </row>
    <row r="82" ht="12.75">
      <c r="A82" s="48"/>
    </row>
    <row r="83" ht="12.75">
      <c r="A83" s="48"/>
    </row>
    <row r="84" ht="12.75">
      <c r="A84" s="48"/>
    </row>
    <row r="85" ht="12.75">
      <c r="A85" s="48"/>
    </row>
    <row r="86" ht="12.75">
      <c r="A86" s="48"/>
    </row>
    <row r="87" ht="12.75">
      <c r="A87" s="48"/>
    </row>
    <row r="88" ht="12.75">
      <c r="A88" s="48"/>
    </row>
  </sheetData>
  <sheetProtection/>
  <mergeCells count="3">
    <mergeCell ref="A1:J1"/>
    <mergeCell ref="A2:J2"/>
    <mergeCell ref="A14:J14"/>
  </mergeCells>
  <printOptions horizontalCentered="1"/>
  <pageMargins left="0.48" right="0.14" top="0.52" bottom="0.25" header="0.31" footer="0.25"/>
  <pageSetup fitToHeight="1" fitToWidth="1" horizontalDpi="600" verticalDpi="600" orientation="landscape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Marietta Borough 1996 Budget</dc:title>
  <dc:subject/>
  <dc:creator>Marietta Borough</dc:creator>
  <cp:keywords/>
  <dc:description/>
  <cp:lastModifiedBy>Sharon Bradnick</cp:lastModifiedBy>
  <cp:lastPrinted>2020-09-23T18:08:47Z</cp:lastPrinted>
  <dcterms:created xsi:type="dcterms:W3CDTF">1999-09-21T14:23:04Z</dcterms:created>
  <dcterms:modified xsi:type="dcterms:W3CDTF">2020-12-29T20:27:40Z</dcterms:modified>
  <cp:category/>
  <cp:version/>
  <cp:contentType/>
  <cp:contentStatus/>
</cp:coreProperties>
</file>